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5" windowWidth="24030" windowHeight="4860" activeTab="1"/>
  </bookViews>
  <sheets>
    <sheet name="Info" sheetId="1" r:id="rId1"/>
    <sheet name="Data Summary" sheetId="2" r:id="rId2"/>
    <sheet name="PS" sheetId="3" r:id="rId3"/>
    <sheet name="Reference Source Info" sheetId="4" r:id="rId4"/>
    <sheet name="DQI" sheetId="5" r:id="rId5"/>
    <sheet name="Definitions" sheetId="16" r:id="rId6"/>
    <sheet name="Kerosene" sheetId="9" r:id="rId7"/>
    <sheet name="Kerosene_Filter1" sheetId="10" r:id="rId8"/>
    <sheet name="Kerosene_GHG" sheetId="11" r:id="rId9"/>
    <sheet name="NOx_Species" sheetId="12" r:id="rId10"/>
    <sheet name="Kerosene Scenarios" sheetId="13" r:id="rId11"/>
    <sheet name="Black Carbon" sheetId="14" r:id="rId12"/>
    <sheet name="Conversions" sheetId="15" r:id="rId13"/>
    <sheet name="Assumptions" sheetId="8" r:id="rId14"/>
    <sheet name="Chart" sheetId="17" r:id="rId15"/>
  </sheets>
  <externalReferences>
    <externalReference r:id="rId16"/>
    <externalReference r:id="rId17"/>
  </externalReferences>
  <definedNames>
    <definedName name="_xlnm._FilterDatabase" localSheetId="6" hidden="1">Kerosene!$A$2:$AD$2</definedName>
    <definedName name="_xlnm._FilterDatabase" localSheetId="7" hidden="1">Kerosene_Filter1!$A$89:$H$150</definedName>
    <definedName name="Barrel_to_Liter">Kerosene_GHG!$B$88</definedName>
    <definedName name="Btu_per_gal_dies_LHV" localSheetId="5">[1]Conversions!#REF!</definedName>
    <definedName name="Btu_per_gal_dies_LHV">Conversions!#REF!</definedName>
    <definedName name="Btu_per_gal_gas_LHV">Conversions!#REF!</definedName>
    <definedName name="Btu_per_gal_kero_LHV" localSheetId="5">[2]Conversions!$C$11</definedName>
    <definedName name="Btu_per_gal_kero_LHV">Conversions!$C$9</definedName>
    <definedName name="cm3_per_m3">Conversions!$C$5</definedName>
    <definedName name="g_per_kg" localSheetId="5">[2]Conversions!$C$6</definedName>
    <definedName name="g_per_kg">Conversions!$C$6</definedName>
    <definedName name="kg_per_dies_gas" localSheetId="5">[2]Conversions!$C$13</definedName>
    <definedName name="kg_per_dies_gas">Conversions!#REF!</definedName>
    <definedName name="kg_per_gal_dies" localSheetId="5">[1]Conversions!#REF!</definedName>
    <definedName name="kg_per_gal_dies">Conversions!#REF!</definedName>
    <definedName name="kg_per_gal_gas" localSheetId="5">[2]Conversions!$C$12</definedName>
    <definedName name="kg_per_gal_gas">Conversions!#REF!</definedName>
    <definedName name="kg_per_gal_kero" localSheetId="5">[2]Conversions!$C$14</definedName>
    <definedName name="kg_per_gal_kero">Conversions!$C$12</definedName>
    <definedName name="kg_per_ton">Conversions!$C$7</definedName>
    <definedName name="kJ_per_Btu" localSheetId="5">[2]Conversions!$C$18</definedName>
    <definedName name="kJ_per_Btu">Conversions!$C$16</definedName>
    <definedName name="kL_per_USgal">Conversions!$C$15</definedName>
    <definedName name="lb_per_kg" localSheetId="5">[2]Conversions!$C$8</definedName>
    <definedName name="lb_per_kg">Conversions!$C$8</definedName>
    <definedName name="mg_per_kg">Conversions!$C$4</definedName>
    <definedName name="mg_to_kg">Conversions!$C$4</definedName>
    <definedName name="mi_per_km">Conversions!$C$14</definedName>
    <definedName name="Million_Joules_to_Btus">Kerosene_GHG!$B$93</definedName>
    <definedName name="ug_per_kg">Conversions!$C$13</definedName>
  </definedNames>
  <calcPr calcId="171027" calcMode="manual"/>
</workbook>
</file>

<file path=xl/calcChain.xml><?xml version="1.0" encoding="utf-8"?>
<calcChain xmlns="http://schemas.openxmlformats.org/spreadsheetml/2006/main">
  <c r="D53" i="2" l="1"/>
  <c r="H53" i="2" l="1"/>
  <c r="G53" i="2"/>
  <c r="J53" i="2" l="1"/>
  <c r="H65" i="2"/>
  <c r="C6" i="3" l="1"/>
  <c r="C23" i="3"/>
  <c r="C21" i="3"/>
  <c r="C17" i="3"/>
  <c r="C16" i="3"/>
  <c r="C15" i="3"/>
  <c r="C12" i="3"/>
  <c r="J16" i="5" l="1"/>
  <c r="K16" i="5"/>
  <c r="B33" i="2"/>
  <c r="B34" i="2"/>
  <c r="B35" i="2"/>
  <c r="B36" i="2"/>
  <c r="B37" i="2"/>
  <c r="B38" i="2"/>
  <c r="B39" i="2"/>
  <c r="B40" i="2"/>
  <c r="B41" i="2"/>
  <c r="E32" i="2" l="1"/>
  <c r="G63" i="2" s="1"/>
  <c r="J63" i="2" s="1"/>
  <c r="I22" i="5" l="1"/>
  <c r="K4" i="5" l="1"/>
  <c r="K5" i="5"/>
  <c r="K6" i="5"/>
  <c r="K7" i="5"/>
  <c r="K8" i="5"/>
  <c r="K9" i="5"/>
  <c r="K10" i="5"/>
  <c r="K11" i="5"/>
  <c r="K12" i="5"/>
  <c r="K13" i="5"/>
  <c r="K14" i="5"/>
  <c r="K15" i="5"/>
  <c r="K17" i="5"/>
  <c r="K18" i="5"/>
  <c r="K19" i="5"/>
  <c r="K20" i="5"/>
  <c r="K21" i="5"/>
  <c r="J4" i="5"/>
  <c r="J5" i="5"/>
  <c r="J6" i="5"/>
  <c r="J7" i="5"/>
  <c r="J8" i="5"/>
  <c r="J9" i="5"/>
  <c r="J10" i="5"/>
  <c r="J11" i="5"/>
  <c r="J12" i="5"/>
  <c r="J13" i="5"/>
  <c r="J14" i="5"/>
  <c r="J15" i="5"/>
  <c r="J17" i="5"/>
  <c r="J18" i="5"/>
  <c r="J19" i="5"/>
  <c r="J20" i="5"/>
  <c r="J21" i="5"/>
  <c r="B23" i="2" l="1"/>
  <c r="B24" i="2"/>
  <c r="B25" i="2"/>
  <c r="B26" i="2"/>
  <c r="B27" i="2"/>
  <c r="B28" i="2"/>
  <c r="B29" i="2"/>
  <c r="B30" i="2"/>
  <c r="B31" i="2"/>
  <c r="B32" i="2"/>
  <c r="L15" i="3" l="1"/>
  <c r="M15" i="3"/>
  <c r="H15" i="3"/>
  <c r="I15" i="3"/>
  <c r="E15" i="3"/>
  <c r="F15" i="3"/>
  <c r="C12" i="15" l="1"/>
  <c r="C263" i="10"/>
  <c r="C262" i="10"/>
  <c r="C15" i="15" l="1"/>
  <c r="C6" i="15"/>
  <c r="C5" i="15"/>
  <c r="I32" i="13"/>
  <c r="K12" i="3" s="1"/>
  <c r="E31" i="13"/>
  <c r="J12" i="3" s="1"/>
  <c r="B31" i="13"/>
  <c r="G12" i="3" s="1"/>
  <c r="B10" i="13"/>
  <c r="D12" i="3" s="1"/>
  <c r="E28" i="2" s="1"/>
  <c r="G59" i="2" s="1"/>
  <c r="J59" i="2" s="1"/>
  <c r="D15" i="12"/>
  <c r="C15" i="12"/>
  <c r="B15" i="12"/>
  <c r="C24" i="11"/>
  <c r="C22" i="11"/>
  <c r="D260" i="10"/>
  <c r="D259" i="10"/>
  <c r="D258" i="10"/>
  <c r="D257" i="10"/>
  <c r="D256" i="10"/>
  <c r="D255" i="10"/>
  <c r="D254" i="10"/>
  <c r="D253" i="10"/>
  <c r="D252" i="10"/>
  <c r="D251" i="10"/>
  <c r="K232" i="10"/>
  <c r="J232" i="10"/>
  <c r="I232" i="10"/>
  <c r="H232" i="10"/>
  <c r="G232" i="10"/>
  <c r="F232" i="10"/>
  <c r="E232" i="10"/>
  <c r="D232" i="10"/>
  <c r="C232" i="10"/>
  <c r="B232" i="10"/>
  <c r="K231" i="10"/>
  <c r="J231" i="10"/>
  <c r="I231" i="10"/>
  <c r="H231" i="10"/>
  <c r="G231" i="10"/>
  <c r="F231" i="10"/>
  <c r="E231" i="10"/>
  <c r="D231" i="10"/>
  <c r="C231" i="10"/>
  <c r="B231" i="10"/>
  <c r="K230" i="10"/>
  <c r="J230" i="10"/>
  <c r="I230" i="10"/>
  <c r="H230" i="10"/>
  <c r="G230" i="10"/>
  <c r="F230" i="10"/>
  <c r="E230" i="10"/>
  <c r="D230" i="10"/>
  <c r="C230" i="10"/>
  <c r="B230" i="10"/>
  <c r="K229" i="10"/>
  <c r="J229" i="10"/>
  <c r="I229" i="10"/>
  <c r="H229" i="10"/>
  <c r="G229" i="10"/>
  <c r="F229" i="10"/>
  <c r="E229" i="10"/>
  <c r="D229" i="10"/>
  <c r="C229" i="10"/>
  <c r="B229" i="10"/>
  <c r="K228" i="10"/>
  <c r="J228" i="10"/>
  <c r="I228" i="10"/>
  <c r="H228" i="10"/>
  <c r="G228" i="10"/>
  <c r="F228" i="10"/>
  <c r="E228" i="10"/>
  <c r="D228" i="10"/>
  <c r="C228" i="10"/>
  <c r="B228" i="10"/>
  <c r="K227" i="10"/>
  <c r="J227" i="10"/>
  <c r="I227" i="10"/>
  <c r="H227" i="10"/>
  <c r="G227" i="10"/>
  <c r="F227" i="10"/>
  <c r="E227" i="10"/>
  <c r="D227" i="10"/>
  <c r="C227" i="10"/>
  <c r="B227" i="10"/>
  <c r="K226" i="10"/>
  <c r="J226" i="10"/>
  <c r="I226" i="10"/>
  <c r="H226" i="10"/>
  <c r="G226" i="10"/>
  <c r="F226" i="10"/>
  <c r="E226" i="10"/>
  <c r="D226" i="10"/>
  <c r="C226" i="10"/>
  <c r="B226" i="10"/>
  <c r="K225" i="10"/>
  <c r="J225" i="10"/>
  <c r="I225" i="10"/>
  <c r="H225" i="10"/>
  <c r="G225" i="10"/>
  <c r="F225" i="10"/>
  <c r="E225" i="10"/>
  <c r="D225" i="10"/>
  <c r="C225" i="10"/>
  <c r="B225" i="10"/>
  <c r="O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71" i="2"/>
  <c r="H70" i="2"/>
  <c r="H69" i="2"/>
  <c r="H68" i="2"/>
  <c r="H67" i="2"/>
  <c r="H66" i="2"/>
  <c r="H64" i="2"/>
  <c r="H63" i="2"/>
  <c r="H62" i="2"/>
  <c r="H61" i="2"/>
  <c r="H60" i="2"/>
  <c r="H59" i="2"/>
  <c r="H58" i="2"/>
  <c r="H57" i="2"/>
  <c r="H56" i="2"/>
  <c r="H55" i="2"/>
  <c r="H54" i="2"/>
  <c r="H47" i="2"/>
  <c r="G47" i="2"/>
  <c r="J47" i="2" s="1"/>
  <c r="G11" i="2"/>
  <c r="D4" i="1"/>
  <c r="D3" i="1"/>
  <c r="C31" i="1" s="1"/>
  <c r="C25" i="11" l="1"/>
  <c r="C27" i="11" s="1"/>
  <c r="C9" i="15" s="1"/>
  <c r="E187" i="10" s="1"/>
  <c r="B46" i="13" s="1"/>
  <c r="B6" i="11"/>
  <c r="B5" i="11"/>
  <c r="F182" i="10"/>
  <c r="C238" i="10"/>
  <c r="C269" i="10" s="1"/>
  <c r="E241" i="10"/>
  <c r="E244" i="10" s="1"/>
  <c r="E274" i="10" s="1"/>
  <c r="K237" i="10"/>
  <c r="K268" i="10" s="1"/>
  <c r="H33" i="11"/>
  <c r="H32" i="11"/>
  <c r="H34" i="11"/>
  <c r="E183" i="10"/>
  <c r="B44" i="13" s="1"/>
  <c r="E184" i="10"/>
  <c r="B48" i="13" s="1"/>
  <c r="N180" i="10"/>
  <c r="B182" i="10" l="1"/>
  <c r="D242" i="10"/>
  <c r="D272" i="10" s="1"/>
  <c r="H180" i="10"/>
  <c r="C10" i="13" s="1"/>
  <c r="E12" i="3" s="1"/>
  <c r="K240" i="10"/>
  <c r="K271" i="10" s="1"/>
  <c r="I236" i="10"/>
  <c r="I267" i="10" s="1"/>
  <c r="H237" i="10"/>
  <c r="H268" i="10" s="1"/>
  <c r="F241" i="10"/>
  <c r="F245" i="10" s="1"/>
  <c r="F275" i="10" s="1"/>
  <c r="I243" i="10"/>
  <c r="I273" i="10" s="1"/>
  <c r="C287" i="10" s="1"/>
  <c r="C63" i="13" s="1"/>
  <c r="O22" i="3" s="1"/>
  <c r="E237" i="10"/>
  <c r="E268" i="10" s="1"/>
  <c r="H243" i="10"/>
  <c r="H273" i="10" s="1"/>
  <c r="G243" i="10"/>
  <c r="G273" i="10" s="1"/>
  <c r="H240" i="10"/>
  <c r="H271" i="10" s="1"/>
  <c r="L186" i="10"/>
  <c r="B192" i="10"/>
  <c r="M180" i="10"/>
  <c r="E243" i="10"/>
  <c r="E273" i="10" s="1"/>
  <c r="B287" i="10" s="1"/>
  <c r="B63" i="13" s="1"/>
  <c r="N22" i="3" s="1"/>
  <c r="C22" i="3" s="1"/>
  <c r="E38" i="2" s="1"/>
  <c r="G69" i="2" s="1"/>
  <c r="J69" i="2" s="1"/>
  <c r="C240" i="10"/>
  <c r="C271" i="10" s="1"/>
  <c r="K236" i="10"/>
  <c r="K267" i="10" s="1"/>
  <c r="I238" i="10"/>
  <c r="I269" i="10" s="1"/>
  <c r="F181" i="10"/>
  <c r="D11" i="13" s="1"/>
  <c r="F8" i="3" s="1"/>
  <c r="D243" i="10"/>
  <c r="D273" i="10" s="1"/>
  <c r="B240" i="10"/>
  <c r="B271" i="10" s="1"/>
  <c r="J236" i="10"/>
  <c r="J267" i="10" s="1"/>
  <c r="E240" i="10"/>
  <c r="E271" i="10" s="1"/>
  <c r="B285" i="10" s="1"/>
  <c r="B59" i="13" s="1"/>
  <c r="N8" i="3" s="1"/>
  <c r="C8" i="3" s="1"/>
  <c r="F243" i="10"/>
  <c r="F273" i="10" s="1"/>
  <c r="J243" i="10"/>
  <c r="J273" i="10" s="1"/>
  <c r="J239" i="10"/>
  <c r="J270" i="10" s="1"/>
  <c r="J237" i="10"/>
  <c r="J268" i="10" s="1"/>
  <c r="D241" i="10"/>
  <c r="D246" i="10" s="1"/>
  <c r="D276" i="10" s="1"/>
  <c r="G237" i="10"/>
  <c r="G268" i="10" s="1"/>
  <c r="I190" i="10"/>
  <c r="E236" i="10"/>
  <c r="E267" i="10" s="1"/>
  <c r="B281" i="10" s="1"/>
  <c r="B55" i="13" s="1"/>
  <c r="N7" i="3" s="1"/>
  <c r="C7" i="3" s="1"/>
  <c r="J180" i="10"/>
  <c r="K32" i="13" s="1"/>
  <c r="M12" i="3" s="1"/>
  <c r="J240" i="10"/>
  <c r="J271" i="10" s="1"/>
  <c r="L192" i="10"/>
  <c r="I188" i="10"/>
  <c r="C180" i="10"/>
  <c r="D31" i="13" s="1"/>
  <c r="I12" i="3" s="1"/>
  <c r="K241" i="10"/>
  <c r="K245" i="10" s="1"/>
  <c r="K275" i="10" s="1"/>
  <c r="F240" i="10"/>
  <c r="F271" i="10" s="1"/>
  <c r="I185" i="10"/>
  <c r="K46" i="13" s="1"/>
  <c r="K35" i="13" s="1"/>
  <c r="M16" i="3" s="1"/>
  <c r="B190" i="10"/>
  <c r="G180" i="10"/>
  <c r="D10" i="13" s="1"/>
  <c r="F12" i="3" s="1"/>
  <c r="K242" i="10"/>
  <c r="K272" i="10" s="1"/>
  <c r="I239" i="10"/>
  <c r="I270" i="10" s="1"/>
  <c r="G236" i="10"/>
  <c r="G267" i="10" s="1"/>
  <c r="K243" i="10"/>
  <c r="K273" i="10" s="1"/>
  <c r="F192" i="10"/>
  <c r="B17" i="13" s="1"/>
  <c r="D23" i="3" s="1"/>
  <c r="E39" i="2" s="1"/>
  <c r="G70" i="2" s="1"/>
  <c r="J70" i="2" s="1"/>
  <c r="J242" i="10"/>
  <c r="J272" i="10" s="1"/>
  <c r="H239" i="10"/>
  <c r="H270" i="10" s="1"/>
  <c r="F236" i="10"/>
  <c r="F267" i="10" s="1"/>
  <c r="C237" i="10"/>
  <c r="C268" i="10" s="1"/>
  <c r="B237" i="10"/>
  <c r="B268" i="10" s="1"/>
  <c r="H238" i="10"/>
  <c r="H269" i="10" s="1"/>
  <c r="B239" i="10"/>
  <c r="B270" i="10" s="1"/>
  <c r="B181" i="10"/>
  <c r="D32" i="13" s="1"/>
  <c r="I8" i="3" s="1"/>
  <c r="I237" i="10"/>
  <c r="I268" i="10" s="1"/>
  <c r="C282" i="10" s="1"/>
  <c r="C56" i="13" s="1"/>
  <c r="O11" i="3" s="1"/>
  <c r="D236" i="10"/>
  <c r="D267" i="10" s="1"/>
  <c r="D180" i="10"/>
  <c r="C31" i="13" s="1"/>
  <c r="H12" i="3" s="1"/>
  <c r="H26" i="11"/>
  <c r="G240" i="10"/>
  <c r="G271" i="10" s="1"/>
  <c r="I187" i="10"/>
  <c r="K47" i="13" s="1"/>
  <c r="D237" i="10"/>
  <c r="D268" i="10" s="1"/>
  <c r="I184" i="10"/>
  <c r="J49" i="13" s="1"/>
  <c r="F184" i="10"/>
  <c r="E188" i="10"/>
  <c r="B50" i="13" s="1"/>
  <c r="I192" i="10"/>
  <c r="G242" i="10"/>
  <c r="G272" i="10" s="1"/>
  <c r="E239" i="10"/>
  <c r="E270" i="10" s="1"/>
  <c r="C236" i="10"/>
  <c r="C267" i="10" s="1"/>
  <c r="C243" i="10"/>
  <c r="C273" i="10" s="1"/>
  <c r="H242" i="10"/>
  <c r="H272" i="10" s="1"/>
  <c r="C286" i="10" s="1"/>
  <c r="C60" i="13" s="1"/>
  <c r="F242" i="10"/>
  <c r="F272" i="10" s="1"/>
  <c r="D239" i="10"/>
  <c r="D270" i="10" s="1"/>
  <c r="B236" i="10"/>
  <c r="B267" i="10" s="1"/>
  <c r="E242" i="10"/>
  <c r="E272" i="10" s="1"/>
  <c r="K180" i="10"/>
  <c r="J32" i="13" s="1"/>
  <c r="L12" i="3" s="1"/>
  <c r="I183" i="10"/>
  <c r="J45" i="13" s="1"/>
  <c r="D238" i="10"/>
  <c r="D269" i="10" s="1"/>
  <c r="E238" i="10"/>
  <c r="E269" i="10" s="1"/>
  <c r="B238" i="10"/>
  <c r="B269" i="10" s="1"/>
  <c r="B283" i="10" s="1"/>
  <c r="B57" i="13" s="1"/>
  <c r="N9" i="3" s="1"/>
  <c r="C9" i="3" s="1"/>
  <c r="I242" i="10"/>
  <c r="I272" i="10" s="1"/>
  <c r="I182" i="10"/>
  <c r="I181" i="10"/>
  <c r="J33" i="13" s="1"/>
  <c r="L8" i="3" s="1"/>
  <c r="L182" i="10"/>
  <c r="I186" i="10"/>
  <c r="E189" i="10"/>
  <c r="B47" i="13" s="1"/>
  <c r="D35" i="13" s="1"/>
  <c r="I17" i="3" s="1"/>
  <c r="C241" i="10"/>
  <c r="C245" i="10" s="1"/>
  <c r="C275" i="10" s="1"/>
  <c r="C242" i="10"/>
  <c r="C272" i="10" s="1"/>
  <c r="K238" i="10"/>
  <c r="K269" i="10" s="1"/>
  <c r="C283" i="10" s="1"/>
  <c r="C57" i="13" s="1"/>
  <c r="O9" i="3" s="1"/>
  <c r="F191" i="10"/>
  <c r="B16" i="13" s="1"/>
  <c r="D22" i="3" s="1"/>
  <c r="G241" i="10"/>
  <c r="G246" i="10" s="1"/>
  <c r="G276" i="10" s="1"/>
  <c r="B241" i="10"/>
  <c r="B246" i="10" s="1"/>
  <c r="B276" i="10" s="1"/>
  <c r="B242" i="10"/>
  <c r="B272" i="10" s="1"/>
  <c r="J238" i="10"/>
  <c r="J269" i="10" s="1"/>
  <c r="I189" i="10"/>
  <c r="J48" i="13" s="1"/>
  <c r="I240" i="10"/>
  <c r="I271" i="10" s="1"/>
  <c r="C285" i="10" s="1"/>
  <c r="C59" i="13" s="1"/>
  <c r="O8" i="3" s="1"/>
  <c r="J241" i="10"/>
  <c r="J245" i="10" s="1"/>
  <c r="J275" i="10" s="1"/>
  <c r="D240" i="10"/>
  <c r="D271" i="10" s="1"/>
  <c r="F237" i="10"/>
  <c r="F268" i="10" s="1"/>
  <c r="L181" i="10"/>
  <c r="E185" i="10"/>
  <c r="B45" i="13" s="1"/>
  <c r="E186" i="10"/>
  <c r="B49" i="13" s="1"/>
  <c r="G239" i="10"/>
  <c r="G270" i="10" s="1"/>
  <c r="I241" i="10"/>
  <c r="I246" i="10" s="1"/>
  <c r="I276" i="10" s="1"/>
  <c r="G238" i="10"/>
  <c r="G269" i="10" s="1"/>
  <c r="F186" i="10"/>
  <c r="D13" i="13" s="1"/>
  <c r="K239" i="10"/>
  <c r="K270" i="10" s="1"/>
  <c r="F239" i="10"/>
  <c r="F270" i="10" s="1"/>
  <c r="H241" i="10"/>
  <c r="H244" i="10" s="1"/>
  <c r="H274" i="10" s="1"/>
  <c r="F238" i="10"/>
  <c r="F269" i="10" s="1"/>
  <c r="L184" i="10"/>
  <c r="C239" i="10"/>
  <c r="C270" i="10" s="1"/>
  <c r="B284" i="10" s="1"/>
  <c r="B58" i="13" s="1"/>
  <c r="N24" i="3" s="1"/>
  <c r="C24" i="3" s="1"/>
  <c r="E40" i="2" s="1"/>
  <c r="G71" i="2" s="1"/>
  <c r="J71" i="2" s="1"/>
  <c r="L191" i="10"/>
  <c r="B243" i="10"/>
  <c r="B273" i="10" s="1"/>
  <c r="H236" i="10"/>
  <c r="H267" i="10" s="1"/>
  <c r="F18" i="3"/>
  <c r="D14" i="13"/>
  <c r="E37" i="2"/>
  <c r="G68" i="2" s="1"/>
  <c r="J68" i="2" s="1"/>
  <c r="J38" i="13"/>
  <c r="J39" i="13" s="1"/>
  <c r="L20" i="3" s="1"/>
  <c r="J37" i="13"/>
  <c r="L18" i="3" s="1"/>
  <c r="C35" i="13"/>
  <c r="H17" i="3" s="1"/>
  <c r="B34" i="13"/>
  <c r="G16" i="3" s="1"/>
  <c r="C34" i="13"/>
  <c r="H16" i="3" s="1"/>
  <c r="D34" i="13"/>
  <c r="I16" i="3" s="1"/>
  <c r="E34" i="13"/>
  <c r="J16" i="3" s="1"/>
  <c r="B35" i="13"/>
  <c r="G17" i="3" s="1"/>
  <c r="C36" i="13"/>
  <c r="H18" i="3" s="1"/>
  <c r="E36" i="13"/>
  <c r="J18" i="3" s="1"/>
  <c r="B37" i="13"/>
  <c r="G19" i="3" s="1"/>
  <c r="B36" i="13"/>
  <c r="G18" i="3" s="1"/>
  <c r="C37" i="13"/>
  <c r="H19" i="3" s="1"/>
  <c r="E37" i="13"/>
  <c r="D37" i="13"/>
  <c r="I19" i="3" s="1"/>
  <c r="D36" i="13"/>
  <c r="I18" i="3" s="1"/>
  <c r="E35" i="13"/>
  <c r="J17" i="3" s="1"/>
  <c r="J19" i="3"/>
  <c r="I47" i="13"/>
  <c r="C13" i="13"/>
  <c r="B244" i="10"/>
  <c r="B274" i="10" s="1"/>
  <c r="K244" i="10"/>
  <c r="K274" i="10" s="1"/>
  <c r="F246" i="10"/>
  <c r="F276" i="10" s="1"/>
  <c r="D16" i="13"/>
  <c r="F22" i="3" s="1"/>
  <c r="C16" i="13"/>
  <c r="E22" i="3" s="1"/>
  <c r="K45" i="13"/>
  <c r="I45" i="13"/>
  <c r="C11" i="13"/>
  <c r="E8" i="3" s="1"/>
  <c r="H245" i="10"/>
  <c r="H275" i="10" s="1"/>
  <c r="B11" i="13"/>
  <c r="D8" i="3" s="1"/>
  <c r="B13" i="13"/>
  <c r="B14" i="13" s="1"/>
  <c r="H246" i="10"/>
  <c r="H276" i="10" s="1"/>
  <c r="B282" i="10"/>
  <c r="B56" i="13" s="1"/>
  <c r="N11" i="3" s="1"/>
  <c r="C11" i="3" s="1"/>
  <c r="B33" i="13"/>
  <c r="G15" i="3" s="1"/>
  <c r="E246" i="10"/>
  <c r="E276" i="10" s="1"/>
  <c r="B245" i="10"/>
  <c r="B275" i="10" s="1"/>
  <c r="I49" i="13"/>
  <c r="J47" i="13"/>
  <c r="J36" i="13" s="1"/>
  <c r="L17" i="3" s="1"/>
  <c r="B12" i="13"/>
  <c r="D15" i="3" s="1"/>
  <c r="E31" i="2" s="1"/>
  <c r="G62" i="2" s="1"/>
  <c r="J62" i="2" s="1"/>
  <c r="K246" i="10"/>
  <c r="K276" i="10" s="1"/>
  <c r="C284" i="10"/>
  <c r="C58" i="13" s="1"/>
  <c r="O24" i="3" s="1"/>
  <c r="E245" i="10"/>
  <c r="E275" i="10" s="1"/>
  <c r="D244" i="10"/>
  <c r="D274" i="10" s="1"/>
  <c r="E33" i="13"/>
  <c r="J15" i="3" s="1"/>
  <c r="D245" i="10"/>
  <c r="D275" i="10" s="1"/>
  <c r="B286" i="10"/>
  <c r="B60" i="13" s="1"/>
  <c r="C281" i="10"/>
  <c r="C55" i="13" s="1"/>
  <c r="O7" i="3" s="1"/>
  <c r="B39" i="13"/>
  <c r="G21" i="3" s="1"/>
  <c r="E39" i="13"/>
  <c r="J21" i="3" s="1"/>
  <c r="D39" i="13"/>
  <c r="I21" i="3" s="1"/>
  <c r="C39" i="13"/>
  <c r="H21" i="3" s="1"/>
  <c r="K42" i="13"/>
  <c r="M9" i="3" s="1"/>
  <c r="D41" i="13"/>
  <c r="I9" i="3" s="1"/>
  <c r="D18" i="13"/>
  <c r="F9" i="3" s="1"/>
  <c r="J42" i="13"/>
  <c r="L9" i="3" s="1"/>
  <c r="C41" i="13"/>
  <c r="H9" i="3" s="1"/>
  <c r="C18" i="13"/>
  <c r="E9" i="3" s="1"/>
  <c r="I42" i="13"/>
  <c r="K9" i="3" s="1"/>
  <c r="B18" i="13"/>
  <c r="D9" i="3" s="1"/>
  <c r="E41" i="13"/>
  <c r="J9" i="3" s="1"/>
  <c r="B41" i="13"/>
  <c r="G9" i="3" s="1"/>
  <c r="I34" i="13"/>
  <c r="K15" i="3" s="1"/>
  <c r="J41" i="13"/>
  <c r="L23" i="3" s="1"/>
  <c r="I41" i="13"/>
  <c r="K23" i="3" s="1"/>
  <c r="K41" i="13"/>
  <c r="M23" i="3" s="1"/>
  <c r="E42" i="13"/>
  <c r="J7" i="3" s="1"/>
  <c r="K43" i="13"/>
  <c r="M7" i="3" s="1"/>
  <c r="D42" i="13"/>
  <c r="I7" i="3" s="1"/>
  <c r="D19" i="13"/>
  <c r="F7" i="3" s="1"/>
  <c r="J43" i="13"/>
  <c r="L7" i="3" s="1"/>
  <c r="C42" i="13"/>
  <c r="H7" i="3" s="1"/>
  <c r="C19" i="13"/>
  <c r="E7" i="3" s="1"/>
  <c r="I43" i="13"/>
  <c r="K7" i="3" s="1"/>
  <c r="B42" i="13"/>
  <c r="G7" i="3" s="1"/>
  <c r="B19" i="13"/>
  <c r="D7" i="3" s="1"/>
  <c r="I46" i="13"/>
  <c r="H29" i="11"/>
  <c r="H30" i="11"/>
  <c r="H31" i="11"/>
  <c r="I50" i="13"/>
  <c r="K50" i="13"/>
  <c r="J50" i="13"/>
  <c r="K33" i="13"/>
  <c r="M8" i="3" s="1"/>
  <c r="I33" i="13"/>
  <c r="K8" i="3" s="1"/>
  <c r="I51" i="13"/>
  <c r="K51" i="13"/>
  <c r="J51" i="13"/>
  <c r="I40" i="13"/>
  <c r="K21" i="3" s="1"/>
  <c r="K40" i="13"/>
  <c r="M21" i="3" s="1"/>
  <c r="J40" i="13"/>
  <c r="L21" i="3" s="1"/>
  <c r="C40" i="13"/>
  <c r="H23" i="3" s="1"/>
  <c r="B40" i="13"/>
  <c r="G23" i="3" s="1"/>
  <c r="E40" i="13"/>
  <c r="J23" i="3" s="1"/>
  <c r="D40" i="13"/>
  <c r="I23" i="3" s="1"/>
  <c r="I44" i="13"/>
  <c r="K11" i="3" s="1"/>
  <c r="B43" i="13"/>
  <c r="G11" i="3" s="1"/>
  <c r="B20" i="13"/>
  <c r="D11" i="3" s="1"/>
  <c r="E43" i="13"/>
  <c r="J11" i="3" s="1"/>
  <c r="K44" i="13"/>
  <c r="M11" i="3" s="1"/>
  <c r="D20" i="13"/>
  <c r="F11" i="3" s="1"/>
  <c r="J44" i="13"/>
  <c r="L11" i="3" s="1"/>
  <c r="C20" i="13"/>
  <c r="E11" i="3" s="1"/>
  <c r="D43" i="13"/>
  <c r="I11" i="3" s="1"/>
  <c r="C43" i="13"/>
  <c r="H11" i="3" s="1"/>
  <c r="I48" i="13" l="1"/>
  <c r="J244" i="10"/>
  <c r="J274" i="10" s="1"/>
  <c r="K49" i="13"/>
  <c r="E32" i="13"/>
  <c r="J8" i="3" s="1"/>
  <c r="G245" i="10"/>
  <c r="G275" i="10" s="1"/>
  <c r="E24" i="2"/>
  <c r="G55" i="2" s="1"/>
  <c r="J55" i="2" s="1"/>
  <c r="F244" i="10"/>
  <c r="F274" i="10" s="1"/>
  <c r="B32" i="13"/>
  <c r="G8" i="3" s="1"/>
  <c r="D17" i="13"/>
  <c r="F23" i="3" s="1"/>
  <c r="J246" i="10"/>
  <c r="J276" i="10" s="1"/>
  <c r="G244" i="10"/>
  <c r="G274" i="10" s="1"/>
  <c r="E23" i="2"/>
  <c r="G54" i="2" s="1"/>
  <c r="J54" i="2" s="1"/>
  <c r="C244" i="10"/>
  <c r="C274" i="10" s="1"/>
  <c r="I244" i="10"/>
  <c r="I274" i="10" s="1"/>
  <c r="C32" i="13"/>
  <c r="H8" i="3" s="1"/>
  <c r="J46" i="13"/>
  <c r="J35" i="13" s="1"/>
  <c r="L16" i="3" s="1"/>
  <c r="C246" i="10"/>
  <c r="C276" i="10" s="1"/>
  <c r="C17" i="13"/>
  <c r="E23" i="3" s="1"/>
  <c r="I245" i="10"/>
  <c r="I275" i="10" s="1"/>
  <c r="K48" i="13"/>
  <c r="L19" i="3"/>
  <c r="B15" i="13"/>
  <c r="D20" i="3" s="1"/>
  <c r="D19" i="3"/>
  <c r="E27" i="2"/>
  <c r="G58" i="2" s="1"/>
  <c r="J58" i="2" s="1"/>
  <c r="B61" i="13"/>
  <c r="N18" i="3"/>
  <c r="C18" i="3" s="1"/>
  <c r="E34" i="2" s="1"/>
  <c r="G65" i="2" s="1"/>
  <c r="J65" i="2" s="1"/>
  <c r="E25" i="2"/>
  <c r="G56" i="2" s="1"/>
  <c r="J56" i="2" s="1"/>
  <c r="C61" i="13"/>
  <c r="O18" i="3"/>
  <c r="E18" i="3"/>
  <c r="C14" i="13"/>
  <c r="D15" i="13"/>
  <c r="F20" i="3" s="1"/>
  <c r="F19" i="3"/>
  <c r="D18" i="3"/>
  <c r="E33" i="2" s="1"/>
  <c r="G64" i="2" s="1"/>
  <c r="J64" i="2" s="1"/>
  <c r="K38" i="13"/>
  <c r="K39" i="13" s="1"/>
  <c r="M20" i="3" s="1"/>
  <c r="K37" i="13"/>
  <c r="M18" i="3" s="1"/>
  <c r="I35" i="13"/>
  <c r="K16" i="3" s="1"/>
  <c r="E38" i="13"/>
  <c r="J20" i="3" s="1"/>
  <c r="D38" i="13"/>
  <c r="I20" i="3" s="1"/>
  <c r="C38" i="13"/>
  <c r="H20" i="3" s="1"/>
  <c r="B38" i="13"/>
  <c r="G20" i="3" s="1"/>
  <c r="I38" i="13"/>
  <c r="K19" i="3" s="1"/>
  <c r="I37" i="13"/>
  <c r="K18" i="3" s="1"/>
  <c r="C290" i="10"/>
  <c r="C66" i="13" s="1"/>
  <c r="O10" i="3" s="1"/>
  <c r="C289" i="10"/>
  <c r="C65" i="13" s="1"/>
  <c r="O13" i="3" s="1"/>
  <c r="K36" i="13"/>
  <c r="M17" i="3" s="1"/>
  <c r="C288" i="10"/>
  <c r="C64" i="13" s="1"/>
  <c r="O14" i="3" s="1"/>
  <c r="B288" i="10"/>
  <c r="B64" i="13" s="1"/>
  <c r="N14" i="3" s="1"/>
  <c r="C14" i="3" s="1"/>
  <c r="E30" i="2" s="1"/>
  <c r="G61" i="2" s="1"/>
  <c r="J61" i="2" s="1"/>
  <c r="B290" i="10"/>
  <c r="B66" i="13" s="1"/>
  <c r="N10" i="3" s="1"/>
  <c r="C10" i="3" s="1"/>
  <c r="E26" i="2" s="1"/>
  <c r="G57" i="2" s="1"/>
  <c r="J57" i="2" s="1"/>
  <c r="I36" i="13"/>
  <c r="K17" i="3" s="1"/>
  <c r="B289" i="10"/>
  <c r="B65" i="13" s="1"/>
  <c r="N13" i="3" s="1"/>
  <c r="C13" i="3" s="1"/>
  <c r="E29" i="2" s="1"/>
  <c r="G60" i="2" s="1"/>
  <c r="J60" i="2" s="1"/>
  <c r="C15" i="13" l="1"/>
  <c r="E20" i="3" s="1"/>
  <c r="E19" i="3"/>
  <c r="O19" i="3"/>
  <c r="C62" i="13"/>
  <c r="O20" i="3" s="1"/>
  <c r="N19" i="3"/>
  <c r="C19" i="3" s="1"/>
  <c r="E35" i="2" s="1"/>
  <c r="G66" i="2" s="1"/>
  <c r="J66" i="2" s="1"/>
  <c r="B62" i="13"/>
  <c r="N20" i="3" s="1"/>
  <c r="C20" i="3" s="1"/>
  <c r="E36" i="2" s="1"/>
  <c r="G67" i="2" s="1"/>
  <c r="J67" i="2" s="1"/>
  <c r="I39" i="13"/>
  <c r="K20" i="3" s="1"/>
  <c r="M19" i="3"/>
</calcChain>
</file>

<file path=xl/comments1.xml><?xml version="1.0" encoding="utf-8"?>
<comments xmlns="http://schemas.openxmlformats.org/spreadsheetml/2006/main">
  <authors>
    <author>Jeremie Isaac Hakian</author>
    <author>Hakian, Jeremie [USA]</author>
  </authors>
  <commentList>
    <comment ref="M60"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F143"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F144"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B167"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I167" authorId="0" shapeId="0">
      <text>
        <r>
          <rPr>
            <b/>
            <sz val="9"/>
            <color indexed="81"/>
            <rFont val="Tahoma"/>
            <family val="2"/>
          </rPr>
          <t>Jeremie Isaac Hakian:</t>
        </r>
        <r>
          <rPr>
            <sz val="9"/>
            <color indexed="81"/>
            <rFont val="Tahoma"/>
            <family val="2"/>
          </rPr>
          <t xml:space="preserve">
Sulfur content of fuel unavailable;  value inputted from table section 3.1, Table 3.1-2a AP42 EPA default value</t>
        </r>
      </text>
    </comment>
    <comment ref="A244" authorId="0" shapeId="0">
      <text>
        <r>
          <rPr>
            <b/>
            <sz val="9"/>
            <color indexed="81"/>
            <rFont val="Tahoma"/>
            <family val="2"/>
          </rPr>
          <t>Jeremie Isaac Hakian:</t>
        </r>
        <r>
          <rPr>
            <sz val="9"/>
            <color indexed="81"/>
            <rFont val="Tahoma"/>
            <family val="2"/>
          </rPr>
          <t xml:space="preserve">
Assume percent maximum thrust is 65 for landing and take off as well as for cruise to calculate NO2, NO, and HONO split of NOx</t>
        </r>
      </text>
    </comment>
    <comment ref="A274" authorId="0" shapeId="0">
      <text>
        <r>
          <rPr>
            <b/>
            <sz val="9"/>
            <color indexed="81"/>
            <rFont val="Tahoma"/>
            <family val="2"/>
          </rPr>
          <t>Jeremie Isaac Hakian:</t>
        </r>
        <r>
          <rPr>
            <sz val="9"/>
            <color indexed="81"/>
            <rFont val="Tahoma"/>
            <family val="2"/>
          </rPr>
          <t xml:space="preserve">
Assume percent maximum thrust is 65 for landing and take off as well as for cruise to calculate NO2, NO, and HONO split of NOx</t>
        </r>
      </text>
    </comment>
    <comment ref="B280" authorId="1" shapeId="0">
      <text>
        <r>
          <rPr>
            <b/>
            <sz val="9"/>
            <color indexed="81"/>
            <rFont val="Tahoma"/>
            <family val="2"/>
          </rPr>
          <t>Hakian, Jeremie [USA]:</t>
        </r>
        <r>
          <rPr>
            <sz val="9"/>
            <color indexed="81"/>
            <rFont val="Tahoma"/>
            <family val="2"/>
          </rPr>
          <t xml:space="preserve">
Emissions calculated from weighted average of aircraft operation mix.</t>
        </r>
      </text>
    </comment>
    <comment ref="C280" authorId="1" shapeId="0">
      <text>
        <r>
          <rPr>
            <b/>
            <sz val="9"/>
            <color indexed="81"/>
            <rFont val="Tahoma"/>
            <family val="2"/>
          </rPr>
          <t>Hakian, Jeremie [USA]:</t>
        </r>
        <r>
          <rPr>
            <sz val="9"/>
            <color indexed="81"/>
            <rFont val="Tahoma"/>
            <family val="2"/>
          </rPr>
          <t xml:space="preserve">
Emissions calculated from weighted average of aircraft operation mix.</t>
        </r>
      </text>
    </comment>
    <comment ref="A288" authorId="0" shapeId="0">
      <text>
        <r>
          <rPr>
            <b/>
            <sz val="9"/>
            <color indexed="81"/>
            <rFont val="Tahoma"/>
            <family val="2"/>
          </rPr>
          <t>Jeremie Isaac Hakian:</t>
        </r>
        <r>
          <rPr>
            <sz val="9"/>
            <color indexed="81"/>
            <rFont val="Tahoma"/>
            <family val="2"/>
          </rPr>
          <t xml:space="preserve">
Assume percent maximum thrust is 65 for landing and take off as well as for cruise to calculate NO2, NO, and HONO split of NOx</t>
        </r>
      </text>
    </comment>
  </commentList>
</comments>
</file>

<file path=xl/comments2.xml><?xml version="1.0" encoding="utf-8"?>
<comments xmlns="http://schemas.openxmlformats.org/spreadsheetml/2006/main">
  <authors>
    <author>Hakian, Jeremie [USA]</author>
  </authors>
  <commentList>
    <comment ref="A13" authorId="0" shapeId="0">
      <text>
        <r>
          <rPr>
            <b/>
            <sz val="9"/>
            <color indexed="81"/>
            <rFont val="Tahoma"/>
            <family val="2"/>
          </rPr>
          <t>Hakian, Jeremie [USA]:</t>
        </r>
        <r>
          <rPr>
            <sz val="9"/>
            <color indexed="81"/>
            <rFont val="Tahoma"/>
            <family val="2"/>
          </rPr>
          <t xml:space="preserve">
Reported as PM10, but assume that all PM is &lt;2.5 microns. Assumption is based on  Reference 10.</t>
        </r>
      </text>
    </comment>
    <comment ref="A60" authorId="0" shapeId="0">
      <text>
        <r>
          <rPr>
            <b/>
            <sz val="9"/>
            <color indexed="81"/>
            <rFont val="Tahoma"/>
            <family val="2"/>
          </rPr>
          <t>Hakian, Jeremie [USA]:</t>
        </r>
        <r>
          <rPr>
            <sz val="9"/>
            <color indexed="81"/>
            <rFont val="Tahoma"/>
            <family val="2"/>
          </rPr>
          <t xml:space="preserve">
Reported as PM10, but assume that all PM is &lt;2.5 microns. Assumption is based on  Reference 10.</t>
        </r>
      </text>
    </comment>
  </commentList>
</comments>
</file>

<file path=xl/comments3.xml><?xml version="1.0" encoding="utf-8"?>
<comments xmlns="http://schemas.openxmlformats.org/spreadsheetml/2006/main">
  <authors>
    <author>Hakian, Jeremie [USA]</author>
  </authors>
  <commentList>
    <comment ref="A11" authorId="0" shapeId="0">
      <text>
        <r>
          <rPr>
            <b/>
            <sz val="9"/>
            <color indexed="81"/>
            <rFont val="Tahoma"/>
            <family val="2"/>
          </rPr>
          <t>Hakian, Jeremie [USA]:</t>
        </r>
        <r>
          <rPr>
            <sz val="9"/>
            <color indexed="81"/>
            <rFont val="Tahoma"/>
            <family val="2"/>
          </rPr>
          <t xml:space="preserve">
Used for internal combustion engines for all scenarios for kerosene. Assumes that scaling up kerosene internal combustion engines for sectors other than mobile source (i.e. electric generation and industrial purposes) will not substantially change the BC/PM2.5 and OC/BC factors.</t>
        </r>
      </text>
    </comment>
  </commentList>
</comments>
</file>

<file path=xl/sharedStrings.xml><?xml version="1.0" encoding="utf-8"?>
<sst xmlns="http://schemas.openxmlformats.org/spreadsheetml/2006/main" count="3761" uniqueCount="697">
  <si>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</si>
  <si>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</si>
  <si>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</si>
  <si>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</si>
  <si>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</si>
  <si>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</si>
  <si>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</si>
  <si>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</si>
  <si>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</si>
  <si>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</si>
  <si>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</si>
  <si>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</si>
  <si>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</si>
  <si>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</si>
  <si>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</si>
  <si>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</si>
  <si>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</si>
  <si>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</si>
  <si>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</si>
  <si>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</si>
  <si>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</si>
  <si>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</si>
  <si>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</si>
  <si>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</si>
  <si>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</si>
  <si>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</si>
  <si>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</si>
  <si>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</si>
  <si>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</si>
  <si>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</si>
  <si>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</si>
  <si>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</si>
  <si>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</si>
  <si>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</si>
  <si>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</si>
  <si>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</si>
  <si>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</si>
  <si>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</si>
  <si>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</si>
  <si>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</si>
  <si>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</si>
  <si>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</si>
  <si>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</si>
  <si>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</si>
  <si>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</si>
  <si>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</si>
  <si>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</si>
  <si>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</si>
  <si>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</si>
  <si>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</si>
  <si>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</si>
  <si>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</si>
  <si>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</si>
  <si>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</si>
  <si>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</si>
  <si>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</si>
  <si>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</si>
  <si>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</si>
  <si>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</si>
  <si>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</si>
  <si>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</si>
  <si>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</si>
  <si>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</si>
  <si>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</si>
  <si>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</si>
  <si>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</si>
  <si>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</si>
  <si>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</si>
  <si>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</si>
  <si>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</si>
  <si>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</si>
  <si>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</si>
  <si>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</si>
  <si>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</si>
  <si>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</si>
  <si>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</si>
  <si>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</si>
  <si>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</si>
  <si>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</si>
  <si>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</si>
  <si>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</si>
  <si>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</si>
  <si>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</si>
  <si>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</si>
  <si>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</si>
  <si>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</si>
  <si>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</si>
  <si>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</si>
  <si>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</si>
  <si>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</si>
  <si>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</si>
  <si>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</si>
  <si>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</si>
  <si>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</si>
  <si>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</si>
  <si>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</si>
  <si>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</si>
  <si>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</si>
  <si>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</si>
  <si>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</si>
  <si>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</si>
  <si>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</si>
  <si>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</si>
  <si>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</si>
  <si>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</si>
  <si>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</si>
  <si>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</si>
  <si>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</si>
  <si>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</si>
  <si>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</si>
  <si>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</si>
  <si>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</si>
  <si>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</si>
  <si>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</si>
  <si>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</si>
  <si>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</si>
  <si>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</si>
  <si>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</si>
  <si>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</si>
  <si>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</si>
  <si>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</si>
  <si>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</si>
  <si>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</si>
  <si>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</si>
  <si>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</si>
  <si>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</si>
  <si>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</si>
  <si>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</si>
  <si>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</si>
  <si>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</si>
  <si>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</si>
  <si>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</si>
  <si>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</si>
  <si>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</si>
  <si>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</si>
  <si>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</si>
  <si>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</si>
  <si>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</si>
  <si>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</si>
  <si>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</si>
  <si>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</si>
  <si>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</si>
  <si>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</si>
  <si>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</si>
  <si>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</si>
  <si>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</si>
  <si>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</si>
  <si>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</si>
  <si>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</si>
  <si>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</si>
  <si>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</si>
  <si>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</si>
  <si>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</si>
  <si>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</si>
  <si>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</si>
  <si>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</si>
  <si>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</si>
  <si>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</si>
  <si>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</si>
  <si>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</si>
  <si>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</si>
  <si>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</si>
  <si>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</si>
  <si>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</si>
  <si>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</si>
  <si>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</si>
  <si>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</si>
  <si>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</si>
  <si>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</si>
  <si>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</si>
  <si>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</si>
  <si>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</si>
  <si>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</si>
  <si>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</si>
  <si>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</si>
  <si>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</si>
  <si>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</si>
  <si>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</si>
  <si>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</si>
  <si>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</si>
  <si>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</si>
  <si>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</si>
  <si>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</si>
  <si>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</si>
  <si>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</si>
  <si>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</si>
  <si>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</si>
  <si>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</si>
  <si>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</si>
  <si>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</si>
  <si>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</si>
  <si>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</si>
  <si>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</si>
  <si>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</si>
  <si>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</si>
  <si>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</si>
  <si>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</si>
  <si>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</si>
  <si>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</si>
  <si>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</si>
  <si>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</si>
  <si>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</si>
  <si>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</si>
  <si>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</si>
  <si>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</si>
  <si>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</si>
  <si>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</si>
  <si>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</si>
  <si>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</si>
  <si>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</si>
  <si>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</si>
  <si>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</si>
  <si>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</si>
  <si>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</si>
  <si>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</si>
  <si>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</si>
  <si>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</si>
  <si>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</si>
  <si>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</si>
  <si>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</si>
  <si>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</si>
  <si>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</si>
  <si>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</si>
  <si>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</si>
  <si>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FACTORID</t>
  </si>
  <si>
    <t>SCC</t>
  </si>
  <si>
    <t>SCCID</t>
  </si>
  <si>
    <t>LEVEL1</t>
  </si>
  <si>
    <t>LEVEL2</t>
  </si>
  <si>
    <t>LEVEL3</t>
  </si>
  <si>
    <t>LEVEL4</t>
  </si>
  <si>
    <t>NEI_POLLUTANT_CODE</t>
  </si>
  <si>
    <t>CAS</t>
  </si>
  <si>
    <t>POLLUTANT</t>
  </si>
  <si>
    <t>POLLUTANTID</t>
  </si>
  <si>
    <t>CONTROLCODE</t>
  </si>
  <si>
    <t>CONTROLID</t>
  </si>
  <si>
    <t>CONTROL</t>
  </si>
  <si>
    <t>Primary</t>
  </si>
  <si>
    <t>FACTOR</t>
  </si>
  <si>
    <t>UNIT</t>
  </si>
  <si>
    <t>MEASURE</t>
  </si>
  <si>
    <t>MATERIAL</t>
  </si>
  <si>
    <t>ACTION</t>
  </si>
  <si>
    <t>FORMULA</t>
  </si>
  <si>
    <t>AP42SECTION</t>
  </si>
  <si>
    <t>NOTES</t>
  </si>
  <si>
    <t>REF_DESC</t>
  </si>
  <si>
    <t>QUALITY</t>
  </si>
  <si>
    <t>NUMSOURCES</t>
  </si>
  <si>
    <t>Created</t>
  </si>
  <si>
    <t>REVOKED</t>
  </si>
  <si>
    <t>Dupcount</t>
  </si>
  <si>
    <t>Dupreason</t>
  </si>
  <si>
    <t>Internal Combustion Engines</t>
  </si>
  <si>
    <t>Electric Generation</t>
  </si>
  <si>
    <t>Kerosene/Naphtha (Jet Fuel)</t>
  </si>
  <si>
    <t>Turbine</t>
  </si>
  <si>
    <t>NH3</t>
  </si>
  <si>
    <t>7664-41-7</t>
  </si>
  <si>
    <t>Ammonia</t>
  </si>
  <si>
    <t>SELECTIVE NONCATALYTIC REDUCTION FOR NOX</t>
  </si>
  <si>
    <t>Lb</t>
  </si>
  <si>
    <t>1000 Gallons</t>
  </si>
  <si>
    <t>Jet Fuel</t>
  </si>
  <si>
    <t>Burned</t>
  </si>
  <si>
    <t>Development and Selection of Ammonia Emission Factors - Final Report. R. Battye, W. Battye, C. Overcash, and S. Fudge; EC/R Incorporated; Durham, NC.  Report prepared for USEPA Office of Research and Development; August, 1994.</t>
  </si>
  <si>
    <t>C</t>
  </si>
  <si>
    <t>SCR (SELECTIVE CATALYTIC REDUCTION)</t>
  </si>
  <si>
    <t>CO</t>
  </si>
  <si>
    <t>630-08-0</t>
  </si>
  <si>
    <t>Carbon monoxide</t>
  </si>
  <si>
    <t>UNCONTROLLED</t>
  </si>
  <si>
    <t>Million Btus</t>
  </si>
  <si>
    <t>Fuel</t>
  </si>
  <si>
    <t>Input</t>
  </si>
  <si>
    <t>Derived from emission factors intended for distillate oil fired turbines.</t>
  </si>
  <si>
    <t>EPA.  April, 2000.  Section 3.1, Stationary Gas Turbines.  In: Compilation of Air Pollutant Emission Factors, Volume 1: Stationary Point and Area Sources, Fifth Edition, AP-42.  U.S. Environmental Protection Agency, Office of Air Quality Planning and Standards.  Research Triangle Park, North Carolina.</t>
  </si>
  <si>
    <t>NOX</t>
  </si>
  <si>
    <t>Nitrogen oxides (NOx)</t>
  </si>
  <si>
    <t>PM-CON</t>
  </si>
  <si>
    <t>PM, condensable</t>
  </si>
  <si>
    <t>STEAM OR WATER INJECTION</t>
  </si>
  <si>
    <t>PM-FIL</t>
  </si>
  <si>
    <t>PM, filterable</t>
  </si>
  <si>
    <t>PM-PRI</t>
  </si>
  <si>
    <t>PM, primary</t>
  </si>
  <si>
    <t>PM10-FIL</t>
  </si>
  <si>
    <t>PM10, filterable</t>
  </si>
  <si>
    <t>Derived factor:  96% of PM-FIL factor; based on generic particle size profile data presented in Appendix B.2, Table B.2.2, Page B.2-11.</t>
  </si>
  <si>
    <t>PM Calculator.  EPA.  January 1995.  Appendix B.2, Generalized Particle Size Distributions.  In:  Compilation of Air Pollutant Emission Factors, Stationary Point and Area Sources, Fifth Edition, AP-42.  U.S. Environmental Protection Agency, Office of Air Quality Planning and Standards.  Research Triangle Park, North Carolina.</t>
  </si>
  <si>
    <t>U</t>
  </si>
  <si>
    <t>PM10-PRI</t>
  </si>
  <si>
    <t>PM10, primary</t>
  </si>
  <si>
    <t>Sum of PM10-FIL and PM-CON emission factors</t>
  </si>
  <si>
    <t>This emission factor was derived from other particulate matter emission factors.  See Notes.</t>
  </si>
  <si>
    <t>PM25-FIL</t>
  </si>
  <si>
    <t>PM2.5, filterable</t>
  </si>
  <si>
    <t>Derived factor:  90% of PM-FIL factor; based on generic particle size profile data presented in Appendix B.2, Table B.2.2, Page B.2-11.</t>
  </si>
  <si>
    <t>PM25-PRI</t>
  </si>
  <si>
    <t>PM2.5, primary</t>
  </si>
  <si>
    <t>Sum of PM25-FIL and PM-CON emission factors</t>
  </si>
  <si>
    <t>SO2</t>
  </si>
  <si>
    <t>Sulfur dioxide</t>
  </si>
  <si>
    <t>1.01*S</t>
  </si>
  <si>
    <t>S= percent sulfur in the fuel.  Derived from emission factors intended for distillate oil fired turbines.</t>
  </si>
  <si>
    <t>B</t>
  </si>
  <si>
    <t>Total organic compounds (TOC)</t>
  </si>
  <si>
    <t>Reciprocating</t>
  </si>
  <si>
    <t>Derived from emission factors intended for diesel industrial engines.</t>
  </si>
  <si>
    <t>EPA.  1996.  Section 3.3, Gasoline and Diesel Industrial Engines.  In: Compilation of Air Pollutant Emission Factors, Volume 1: Stationary Point and Area Sources, Fifth Edition, AP-42.  U.S. Environmental Protection Agency, Office of Air Quality Planning and Standards.  Research Triangle Park, North Carolina.</t>
  </si>
  <si>
    <t>D</t>
  </si>
  <si>
    <t>Sulfur oxides (SOx)</t>
  </si>
  <si>
    <t>Reciprocating: Crankcase Blowby</t>
  </si>
  <si>
    <t>Reciprocating: Evaporative Losses (Fuel Delivery System)</t>
  </si>
  <si>
    <t>Reciprocating: Exhaust</t>
  </si>
  <si>
    <t>Turbine: Evaporative Losses (Fuel Storage and Delivery System)</t>
  </si>
  <si>
    <t>Turbine: Exhaust</t>
  </si>
  <si>
    <t>Industrial</t>
  </si>
  <si>
    <t>Derived from emission factor intended for natural gas fired turbines.</t>
  </si>
  <si>
    <t>E</t>
  </si>
  <si>
    <t>Derived factor:  96% of PM-FIL factor.</t>
  </si>
  <si>
    <t>S= percent sulfur in the fuel.</t>
  </si>
  <si>
    <t>Reciprocating: Evaporative Losses (Fuel Storage and Delivery System)</t>
  </si>
  <si>
    <t>Stationary Source Fuel Combustion</t>
  </si>
  <si>
    <t>Residential</t>
  </si>
  <si>
    <t>Kerosene</t>
  </si>
  <si>
    <t>Total: All Heater Types</t>
  </si>
  <si>
    <t>CO emissions may increase by factors of 10 to 100 if the unit is improperly operated or not well maintained.  Emission factor for CO2 from oil combustion should be calculated using lb CO2/1000 gal oil = 259 C (distillate) or 288 C (residential).</t>
  </si>
  <si>
    <t>EPA.  September, 1998.  Section 1.3, Fuel Oil Combustion.  In: Compilation of Air Pollutant Emission Factors, Volume 1: Stationary Point and Area Sources, Fifth Edition, AP-42, Supplement E.  U.S. Environmental Protection Agency, Office of Air Quality Planning and Standards.  Research Triangle Park, North Carolina.</t>
  </si>
  <si>
    <t>A</t>
  </si>
  <si>
    <t>74-82-8</t>
  </si>
  <si>
    <t>Methane</t>
  </si>
  <si>
    <t>organic compound emissions can increase by several orders of magnitude if the boiler is improperly operated or is not well maintained.</t>
  </si>
  <si>
    <t>Expressed as NO2.  For residential furnaces, approx 75% of NOx is NO.</t>
  </si>
  <si>
    <t>10024-97-2</t>
  </si>
  <si>
    <t>Nitrous oxide</t>
  </si>
  <si>
    <t>Does not include condensible PM.  Filterable PM is that particulate collected on or prior to the filter of an EPA Method 5 (or equivalent) sampling train.</t>
  </si>
  <si>
    <t>Based on data from new burner designs.  Pre-1970's burner designs may emit filterable PM as high as 3.0 lb/1000 gallons.</t>
  </si>
  <si>
    <t>Emission factor for Pre-1970's burner designs.</t>
  </si>
  <si>
    <t>1.42E2*S</t>
  </si>
  <si>
    <t>To determine EF in lb/ton, multiply the EF provided by the weight percent sulfur.  S=% Sulfur content.</t>
  </si>
  <si>
    <t>Sulfur trioxide</t>
  </si>
  <si>
    <t>2E0*S</t>
  </si>
  <si>
    <t>Total non-methane organic compounds (TNMOC)</t>
  </si>
  <si>
    <t>Volatile organic compound emissions can increase by several orders of magnitude if the boiler is improperly operated or is not well maintained.</t>
  </si>
  <si>
    <t>EPA.  1995.  Section 3.3, Gasoline and Diesel Industrial Engines.  In: Compilation of Air Pollutant Emission Factors, Volume 1: Stationary Point and Area Sources, Fifth Edition, AP-42.  U.S. Environmental Protection Agency, Office of Air Quality Planning and Standards.  Research Triangle Park, North Carolina.</t>
  </si>
  <si>
    <t>EPA.  September 1985.  In: Compilation of Air Pollutant Emission Factors, Volume 1: Stationary Point and Area Sources, Fourth Edition with Supplements A, B, and C, AP-42.  U.S. Environmental Protection Agency, Office of Air Quality Planning and Standards.  Research Triangle Park, North Carolina.</t>
  </si>
  <si>
    <t>EPA.  1995.  Section 3.1, Stationary Gas Turbines for Electricity Generation.  In: Compilation of Air Pollutant Emission Factors, Volume 1: Stationary Point and Area Sources, Fifth Edition, AP-42.  U.S. Environmental Protection Agency, Office of Air Quality Planning and Standards.  Research Triangle Park, North Carolina.</t>
  </si>
  <si>
    <t>3.3 E-02</t>
  </si>
  <si>
    <t>Emission</t>
  </si>
  <si>
    <t>Scenario: Internal combustion engines</t>
  </si>
  <si>
    <t>Internal combustion engine, electric generation, kerosene, turbine uncontrolled</t>
  </si>
  <si>
    <t>Internal combustion engine, electric generation, kerosene, turbine selective catalytic reduction</t>
  </si>
  <si>
    <t>Internal combustion engine, electric generation, kerosene, turbine noncatalytic</t>
  </si>
  <si>
    <t>Internal combustion engine, electric generation, kerosene, turbine steam or water injection</t>
  </si>
  <si>
    <t>Internal combustion engine, electric generation, kerosene, reciprocating uncontrolled</t>
  </si>
  <si>
    <t>Internal combustion engine, electric generation, kerosene, reciprocating selective catalytic reduction</t>
  </si>
  <si>
    <t>Internal combustion engine, electric generation, kerosene, reciprocating noncatalytic</t>
  </si>
  <si>
    <t>Internal combustion engine, industrial, kerosene, turbine uncontrolled</t>
  </si>
  <si>
    <t>Internal combustion engine, industrial, kerosene, turbine noncatalytic</t>
  </si>
  <si>
    <t>Internal combustion engine, industrial, kerosene, reciprocating uncontrolled</t>
  </si>
  <si>
    <t>Internal combustion engine, industrial, kerosene, reciprocating selective catalytic reduction</t>
  </si>
  <si>
    <t>Internal combustion engine, industrial, kerosene, reciprocating noncatalytic</t>
  </si>
  <si>
    <r>
      <t>NH</t>
    </r>
    <r>
      <rPr>
        <vertAlign val="subscript"/>
        <sz val="11"/>
        <color theme="1"/>
        <rFont val="Calibri"/>
        <family val="2"/>
        <scheme val="minor"/>
      </rPr>
      <t xml:space="preserve">3 </t>
    </r>
    <r>
      <rPr>
        <sz val="11"/>
        <color theme="1"/>
        <rFont val="Calibri"/>
        <family val="2"/>
        <scheme val="minor"/>
      </rPr>
      <t>(lb/1000gal)</t>
    </r>
  </si>
  <si>
    <t>CO (lb/MMBtu)</t>
  </si>
  <si>
    <r>
      <t>NO</t>
    </r>
    <r>
      <rPr>
        <vertAlign val="subscript"/>
        <sz val="11"/>
        <color theme="1"/>
        <rFont val="Calibri"/>
        <family val="2"/>
        <scheme val="minor"/>
      </rPr>
      <t>x</t>
    </r>
    <r>
      <rPr>
        <sz val="11"/>
        <color theme="1"/>
        <rFont val="Calibri"/>
        <family val="2"/>
        <scheme val="minor"/>
      </rPr>
      <t xml:space="preserve"> (lb/MMBtu)</t>
    </r>
  </si>
  <si>
    <t>PM, condensable (lb/MMBtu)</t>
  </si>
  <si>
    <t>PM, filterable (lb/MMBtu)</t>
  </si>
  <si>
    <t>PM, primary (lb/MMBtu)</t>
  </si>
  <si>
    <t>PM10, filterable (lb/MMBtu)</t>
  </si>
  <si>
    <t>PM10, primary (lb/MMBtu)</t>
  </si>
  <si>
    <t>PM2.5, filterable (lb/MMBtu)</t>
  </si>
  <si>
    <t>PM2.5, primary (lb/MMBtu)</t>
  </si>
  <si>
    <r>
      <t>SO</t>
    </r>
    <r>
      <rPr>
        <vertAlign val="subscript"/>
        <sz val="11"/>
        <color theme="1"/>
        <rFont val="Calibri"/>
        <family val="2"/>
        <scheme val="minor"/>
      </rPr>
      <t>2</t>
    </r>
    <r>
      <rPr>
        <sz val="11"/>
        <color theme="1"/>
        <rFont val="Calibri"/>
        <family val="2"/>
        <scheme val="minor"/>
      </rPr>
      <t xml:space="preserve"> (lb/MMBtu)</t>
    </r>
  </si>
  <si>
    <r>
      <t>SO</t>
    </r>
    <r>
      <rPr>
        <vertAlign val="subscript"/>
        <sz val="11"/>
        <color theme="1"/>
        <rFont val="Calibri"/>
        <family val="2"/>
        <scheme val="minor"/>
      </rPr>
      <t>x</t>
    </r>
    <r>
      <rPr>
        <sz val="11"/>
        <color theme="1"/>
        <rFont val="Calibri"/>
        <family val="2"/>
        <scheme val="minor"/>
      </rPr>
      <t xml:space="preserve"> (lb/MMBtu)</t>
    </r>
  </si>
  <si>
    <t>Total organic compounds (TOC) (lb/MMBtu)</t>
  </si>
  <si>
    <t>NORMALIZED TO 1KG/KG</t>
  </si>
  <si>
    <r>
      <t>NH</t>
    </r>
    <r>
      <rPr>
        <vertAlign val="subscript"/>
        <sz val="11"/>
        <color theme="1"/>
        <rFont val="Calibri"/>
        <family val="2"/>
        <scheme val="minor"/>
      </rPr>
      <t>3</t>
    </r>
  </si>
  <si>
    <r>
      <t>NO</t>
    </r>
    <r>
      <rPr>
        <vertAlign val="subscript"/>
        <sz val="11"/>
        <color theme="1"/>
        <rFont val="Calibri"/>
        <family val="2"/>
        <scheme val="minor"/>
      </rPr>
      <t>x</t>
    </r>
  </si>
  <si>
    <r>
      <t>SO</t>
    </r>
    <r>
      <rPr>
        <vertAlign val="subscript"/>
        <sz val="11"/>
        <color theme="1"/>
        <rFont val="Calibri"/>
        <family val="2"/>
        <scheme val="minor"/>
      </rPr>
      <t>2</t>
    </r>
  </si>
  <si>
    <r>
      <t>SO</t>
    </r>
    <r>
      <rPr>
        <vertAlign val="subscript"/>
        <sz val="11"/>
        <color theme="1"/>
        <rFont val="Calibri"/>
        <family val="2"/>
        <scheme val="minor"/>
      </rPr>
      <t>x</t>
    </r>
  </si>
  <si>
    <t>Passenger Aircraft</t>
  </si>
  <si>
    <t>Freight Aircraft</t>
  </si>
  <si>
    <r>
      <t>Landing and Take Off contribution of emissions (g/kg</t>
    </r>
    <r>
      <rPr>
        <b/>
        <vertAlign val="subscript"/>
        <sz val="11"/>
        <color theme="1"/>
        <rFont val="Calibri"/>
        <family val="2"/>
        <scheme val="minor"/>
      </rPr>
      <t>payload</t>
    </r>
    <r>
      <rPr>
        <b/>
        <sz val="11"/>
        <color theme="1"/>
        <rFont val="Calibri"/>
        <family val="2"/>
        <scheme val="minor"/>
      </rPr>
      <t>-km)</t>
    </r>
  </si>
  <si>
    <t>SA</t>
  </si>
  <si>
    <t>STA</t>
  </si>
  <si>
    <t>LTA</t>
  </si>
  <si>
    <t>LQ</t>
  </si>
  <si>
    <t>RJ</t>
  </si>
  <si>
    <t>BJ</t>
  </si>
  <si>
    <t>SA-F</t>
  </si>
  <si>
    <t>STA-F</t>
  </si>
  <si>
    <t>LTA-F</t>
  </si>
  <si>
    <t>LQ-F</t>
  </si>
  <si>
    <t>CH4 (g/kg-km)</t>
  </si>
  <si>
    <t>N2O (g/kg-km)</t>
  </si>
  <si>
    <t>CO2 (g/kg-km)</t>
  </si>
  <si>
    <t>VOC (g/kg-km)</t>
  </si>
  <si>
    <t>CO (g/kg-km)</t>
  </si>
  <si>
    <t>NOx (g/kg-km)</t>
  </si>
  <si>
    <t>PM10 (g/kg-km)</t>
  </si>
  <si>
    <t>SOx (g/kg-km)</t>
  </si>
  <si>
    <r>
      <t>Cruise contribution of emissions (g/kg</t>
    </r>
    <r>
      <rPr>
        <b/>
        <vertAlign val="subscript"/>
        <sz val="11"/>
        <color theme="1"/>
        <rFont val="Calibri"/>
        <family val="2"/>
        <scheme val="minor"/>
      </rPr>
      <t>payload</t>
    </r>
    <r>
      <rPr>
        <b/>
        <sz val="11"/>
        <color theme="1"/>
        <rFont val="Calibri"/>
        <family val="2"/>
        <scheme val="minor"/>
      </rPr>
      <t>-km</t>
    </r>
    <r>
      <rPr>
        <b/>
        <vertAlign val="subscript"/>
        <sz val="11"/>
        <color theme="1"/>
        <rFont val="Calibri"/>
        <family val="2"/>
        <scheme val="minor"/>
      </rPr>
      <t>great circle distance</t>
    </r>
    <r>
      <rPr>
        <b/>
        <sz val="11"/>
        <color theme="1"/>
        <rFont val="Calibri"/>
        <family val="2"/>
        <scheme val="minor"/>
      </rPr>
      <t>)</t>
    </r>
  </si>
  <si>
    <t>5.60.E-01</t>
  </si>
  <si>
    <t>5.04.E-01</t>
  </si>
  <si>
    <t>4.41.E-01</t>
  </si>
  <si>
    <t>4.55.E-01</t>
  </si>
  <si>
    <t>8.75.E-01</t>
  </si>
  <si>
    <t>2.44.E+00</t>
  </si>
  <si>
    <t>5.77.E-01</t>
  </si>
  <si>
    <t>4.38.E-01</t>
  </si>
  <si>
    <t>3.18.E-01</t>
  </si>
  <si>
    <t>3.69.E-01</t>
  </si>
  <si>
    <t>Conv. Jet PM10 (g/kg-km)</t>
  </si>
  <si>
    <t>ULSJ PM10 (g/kg-km)</t>
  </si>
  <si>
    <t>As-Operated Aircraft Average Trip Fuel Consumption Intensity Using Petroleum Jet Fuel</t>
  </si>
  <si>
    <r>
      <t>PFEI (Payload Fuel Energy Intensity) (kJ/kg</t>
    </r>
    <r>
      <rPr>
        <vertAlign val="subscript"/>
        <sz val="11"/>
        <color theme="1"/>
        <rFont val="Calibri"/>
        <family val="2"/>
        <scheme val="minor"/>
      </rPr>
      <t>payload</t>
    </r>
    <r>
      <rPr>
        <sz val="11"/>
        <color theme="1"/>
        <rFont val="Calibri"/>
        <family val="2"/>
        <scheme val="minor"/>
      </rPr>
      <t>-km</t>
    </r>
    <r>
      <rPr>
        <vertAlign val="subscript"/>
        <sz val="11"/>
        <color theme="1"/>
        <rFont val="Calibri"/>
        <family val="2"/>
        <scheme val="minor"/>
      </rPr>
      <t>great-circle distance</t>
    </r>
    <r>
      <rPr>
        <sz val="11"/>
        <color theme="1"/>
        <rFont val="Calibri"/>
        <family val="2"/>
        <scheme val="minor"/>
      </rPr>
      <t>)</t>
    </r>
  </si>
  <si>
    <r>
      <t>Total emissions (g/kg</t>
    </r>
    <r>
      <rPr>
        <b/>
        <vertAlign val="subscript"/>
        <sz val="11"/>
        <color theme="1"/>
        <rFont val="Calibri"/>
        <family val="2"/>
        <scheme val="minor"/>
      </rPr>
      <t>payload</t>
    </r>
    <r>
      <rPr>
        <b/>
        <sz val="11"/>
        <color theme="1"/>
        <rFont val="Calibri"/>
        <family val="2"/>
        <scheme val="minor"/>
      </rPr>
      <t>-km</t>
    </r>
    <r>
      <rPr>
        <b/>
        <vertAlign val="subscript"/>
        <sz val="11"/>
        <color theme="1"/>
        <rFont val="Calibri"/>
        <family val="2"/>
        <scheme val="minor"/>
      </rPr>
      <t>great circle distance</t>
    </r>
    <r>
      <rPr>
        <b/>
        <sz val="11"/>
        <color theme="1"/>
        <rFont val="Calibri"/>
        <family val="2"/>
        <scheme val="minor"/>
      </rPr>
      <t>)</t>
    </r>
  </si>
  <si>
    <t>Total emissions (kg/kg kerosene)</t>
  </si>
  <si>
    <t xml:space="preserve">CH4 </t>
  </si>
  <si>
    <t>N2O</t>
  </si>
  <si>
    <t xml:space="preserve">CO2 </t>
  </si>
  <si>
    <t xml:space="preserve">VOC </t>
  </si>
  <si>
    <t xml:space="preserve">CO </t>
  </si>
  <si>
    <t xml:space="preserve">NOx </t>
  </si>
  <si>
    <t xml:space="preserve">PM10 </t>
  </si>
  <si>
    <t xml:space="preserve">SOx </t>
  </si>
  <si>
    <r>
      <t>NO</t>
    </r>
    <r>
      <rPr>
        <vertAlign val="subscript"/>
        <sz val="11"/>
        <color theme="1"/>
        <rFont val="Calibri"/>
        <family val="2"/>
        <scheme val="minor"/>
      </rPr>
      <t>2</t>
    </r>
  </si>
  <si>
    <t>NO</t>
  </si>
  <si>
    <t>HONO</t>
  </si>
  <si>
    <t>2009 U.S. Origin Only AEDT Aircraft Types and Operational Performance Data from the Volpe National Transportation Systems Center</t>
  </si>
  <si>
    <t>Aircraft Type</t>
  </si>
  <si>
    <t>Aircraft class</t>
  </si>
  <si>
    <t>Aircraft Operations</t>
  </si>
  <si>
    <t>Percent of Aircraft Operation Type</t>
  </si>
  <si>
    <t>Single Aisle (SA)</t>
  </si>
  <si>
    <t>Small Twin Aisle (STA)</t>
  </si>
  <si>
    <t>Large Twin Aisle (LTA)</t>
  </si>
  <si>
    <t>Large Quad (LQ)</t>
  </si>
  <si>
    <t>Regional Jet (RJ)</t>
  </si>
  <si>
    <t>Business Jet (BJ)</t>
  </si>
  <si>
    <t>Single Aisle (SA-F)</t>
  </si>
  <si>
    <t>Small Twin Aisle (STA-F)</t>
  </si>
  <si>
    <t>Large Twin Aisle (LTA-F)</t>
  </si>
  <si>
    <t>Large Quad (LQ-F)</t>
  </si>
  <si>
    <t>Total Passenger</t>
  </si>
  <si>
    <t>Total Freight</t>
  </si>
  <si>
    <t>Total emissions (kg/kg kerosene) weighted by operation</t>
  </si>
  <si>
    <t>Scenario</t>
  </si>
  <si>
    <t>Aircraft</t>
  </si>
  <si>
    <r>
      <t>CH</t>
    </r>
    <r>
      <rPr>
        <vertAlign val="subscript"/>
        <sz val="11"/>
        <color theme="1"/>
        <rFont val="Calibri"/>
        <family val="2"/>
        <scheme val="minor"/>
      </rPr>
      <t xml:space="preserve">4 </t>
    </r>
  </si>
  <si>
    <r>
      <t>N</t>
    </r>
    <r>
      <rPr>
        <vertAlign val="subscript"/>
        <sz val="11"/>
        <color theme="1"/>
        <rFont val="Calibri"/>
        <family val="2"/>
        <scheme val="minor"/>
      </rPr>
      <t>2</t>
    </r>
    <r>
      <rPr>
        <sz val="11"/>
        <color theme="1"/>
        <rFont val="Calibri"/>
        <family val="2"/>
        <scheme val="minor"/>
      </rPr>
      <t>O</t>
    </r>
  </si>
  <si>
    <r>
      <t>CO</t>
    </r>
    <r>
      <rPr>
        <vertAlign val="subscript"/>
        <sz val="11"/>
        <color theme="1"/>
        <rFont val="Calibri"/>
        <family val="2"/>
        <scheme val="minor"/>
      </rPr>
      <t xml:space="preserve">2 </t>
    </r>
  </si>
  <si>
    <r>
      <t>PM</t>
    </r>
    <r>
      <rPr>
        <vertAlign val="subscript"/>
        <sz val="11"/>
        <color theme="1"/>
        <rFont val="Calibri"/>
        <family val="2"/>
        <scheme val="minor"/>
      </rPr>
      <t>10</t>
    </r>
    <r>
      <rPr>
        <sz val="11"/>
        <color theme="1"/>
        <rFont val="Calibri"/>
        <family val="2"/>
        <scheme val="minor"/>
      </rPr>
      <t xml:space="preserve"> </t>
    </r>
  </si>
  <si>
    <r>
      <t>SO</t>
    </r>
    <r>
      <rPr>
        <vertAlign val="subscript"/>
        <sz val="11"/>
        <color theme="1"/>
        <rFont val="Calibri"/>
        <family val="2"/>
        <scheme val="minor"/>
      </rPr>
      <t>x</t>
    </r>
    <r>
      <rPr>
        <sz val="11"/>
        <color theme="1"/>
        <rFont val="Calibri"/>
        <family val="2"/>
        <scheme val="minor"/>
      </rPr>
      <t xml:space="preserve"> </t>
    </r>
  </si>
  <si>
    <t>Kerosene-type Jet Fuel</t>
  </si>
  <si>
    <t>CO2</t>
  </si>
  <si>
    <t>kg/gal</t>
  </si>
  <si>
    <t>CH4</t>
  </si>
  <si>
    <t>g</t>
  </si>
  <si>
    <t>MJ LHV/kg</t>
  </si>
  <si>
    <t>Btu/MJ</t>
  </si>
  <si>
    <t>Btu LHV/kg</t>
  </si>
  <si>
    <t>lb/gal</t>
  </si>
  <si>
    <t>kg/L</t>
  </si>
  <si>
    <t>Btu LHV/L</t>
  </si>
  <si>
    <t>Petroleum Baseline LHV</t>
  </si>
  <si>
    <t>L/gal</t>
  </si>
  <si>
    <t>Btu LHV / gallon</t>
  </si>
  <si>
    <t>Btu LHV/gal</t>
  </si>
  <si>
    <t>Petroleum Baseline EFs</t>
  </si>
  <si>
    <t>Calculated EFs</t>
  </si>
  <si>
    <t>EPA EFs</t>
  </si>
  <si>
    <t>kg CO2/MMBtu LHV</t>
  </si>
  <si>
    <t>kg/mmbtu LHV</t>
  </si>
  <si>
    <t>http://www.netl.doe.gov/File%20Library/Research/Energy%20Analysis/Life%20Cycle%20Analysis/NETL-LCA-Petroleum-based-Fuels-Nov-2008.pdf</t>
  </si>
  <si>
    <t>kg CH4/MMBtu LHV</t>
  </si>
  <si>
    <t>kg N2O/MMBtu LHV</t>
  </si>
  <si>
    <t>kg CO2/kg</t>
  </si>
  <si>
    <t>kg CH4/kg</t>
  </si>
  <si>
    <t>kg N2O/kg</t>
  </si>
  <si>
    <t>http://cfpub.epa.gov/si/speciate/ehpa_speciate_search.cfm?txtKeywords=aircraft+exhaust&amp;btnSearch=Search&amp;optProfileType=O</t>
  </si>
  <si>
    <t xml:space="preserve">% Rated thrust </t>
  </si>
  <si>
    <t>NO2</t>
  </si>
  <si>
    <t>All input and output values presented are in units of kg per kg kerosene unless stated otherwise</t>
  </si>
  <si>
    <t>Reciprocating engine, electric generation or industrial</t>
  </si>
  <si>
    <t>Ouput</t>
  </si>
  <si>
    <t>Uncontrolled</t>
  </si>
  <si>
    <t>SNR</t>
  </si>
  <si>
    <t>SCR</t>
  </si>
  <si>
    <r>
      <t>CO</t>
    </r>
    <r>
      <rPr>
        <vertAlign val="subscript"/>
        <sz val="11"/>
        <color theme="1"/>
        <rFont val="Calibri"/>
        <family val="2"/>
        <scheme val="minor"/>
      </rPr>
      <t>2</t>
    </r>
  </si>
  <si>
    <r>
      <t>CH</t>
    </r>
    <r>
      <rPr>
        <vertAlign val="subscript"/>
        <sz val="11"/>
        <color theme="1"/>
        <rFont val="Calibri"/>
        <family val="2"/>
        <scheme val="minor"/>
      </rPr>
      <t>4</t>
    </r>
  </si>
  <si>
    <t>Turbine engine, electric generation</t>
  </si>
  <si>
    <t>Turbine engine, industrial</t>
  </si>
  <si>
    <t>Output</t>
  </si>
  <si>
    <t>Steam</t>
  </si>
  <si>
    <r>
      <t>NH</t>
    </r>
    <r>
      <rPr>
        <vertAlign val="subscript"/>
        <sz val="11"/>
        <rFont val="Calibri"/>
        <family val="2"/>
        <scheme val="minor"/>
      </rPr>
      <t>3</t>
    </r>
  </si>
  <si>
    <r>
      <t>NO</t>
    </r>
    <r>
      <rPr>
        <vertAlign val="subscript"/>
        <sz val="11"/>
        <rFont val="Calibri"/>
        <family val="2"/>
        <scheme val="minor"/>
      </rPr>
      <t>x</t>
    </r>
  </si>
  <si>
    <r>
      <t>SO</t>
    </r>
    <r>
      <rPr>
        <vertAlign val="subscript"/>
        <sz val="11"/>
        <rFont val="Calibri"/>
        <family val="2"/>
        <scheme val="minor"/>
      </rPr>
      <t>2</t>
    </r>
  </si>
  <si>
    <r>
      <t>CO</t>
    </r>
    <r>
      <rPr>
        <vertAlign val="subscript"/>
        <sz val="11"/>
        <rFont val="Calibri"/>
        <family val="2"/>
        <scheme val="minor"/>
      </rPr>
      <t>2</t>
    </r>
  </si>
  <si>
    <r>
      <t>CH</t>
    </r>
    <r>
      <rPr>
        <vertAlign val="subscript"/>
        <sz val="11"/>
        <rFont val="Calibri"/>
        <family val="2"/>
        <scheme val="minor"/>
      </rPr>
      <t>4</t>
    </r>
  </si>
  <si>
    <r>
      <t>N</t>
    </r>
    <r>
      <rPr>
        <vertAlign val="subscript"/>
        <sz val="11"/>
        <rFont val="Calibri"/>
        <family val="2"/>
        <scheme val="minor"/>
      </rPr>
      <t>2</t>
    </r>
    <r>
      <rPr>
        <sz val="11"/>
        <rFont val="Calibri"/>
        <family val="2"/>
        <scheme val="minor"/>
      </rPr>
      <t>O</t>
    </r>
  </si>
  <si>
    <t>Passenger</t>
  </si>
  <si>
    <t>Freight</t>
  </si>
  <si>
    <t>"Mega" Source Category</t>
  </si>
  <si>
    <t>OC/BC</t>
  </si>
  <si>
    <r>
      <t>BC/PM</t>
    </r>
    <r>
      <rPr>
        <b/>
        <vertAlign val="subscript"/>
        <sz val="11"/>
        <color theme="1"/>
        <rFont val="Calibri"/>
        <family val="2"/>
        <scheme val="minor"/>
      </rPr>
      <t>2.5</t>
    </r>
  </si>
  <si>
    <t>Energy/Power</t>
  </si>
  <si>
    <t xml:space="preserve">Industrial </t>
  </si>
  <si>
    <t>Mobile Sources</t>
  </si>
  <si>
    <t>Specific Category</t>
  </si>
  <si>
    <t>mg</t>
  </si>
  <si>
    <t>m3</t>
  </si>
  <si>
    <t>cm3</t>
  </si>
  <si>
    <t>ton</t>
  </si>
  <si>
    <t>lb</t>
  </si>
  <si>
    <t>Btu LHV</t>
  </si>
  <si>
    <t>kg kerosene</t>
  </si>
  <si>
    <t>http://www.epa.gov/climatechange/Downloads/ghgemissions/US-GHG-Inventory-2014-Annex-6-Additional-Information.pdf</t>
  </si>
  <si>
    <t>gal kerosene</t>
  </si>
  <si>
    <t>ug</t>
  </si>
  <si>
    <t>km</t>
  </si>
  <si>
    <t>mi</t>
  </si>
  <si>
    <t>US gal</t>
  </si>
  <si>
    <t>kL</t>
  </si>
  <si>
    <t>Btu</t>
  </si>
  <si>
    <t>kJ</t>
  </si>
  <si>
    <t>Kerosene emissions data EPA WebFIRE</t>
  </si>
  <si>
    <t>Filtered kerosene emissions data EPA WebFIRE</t>
  </si>
  <si>
    <t>Calculated GHG Emissions</t>
  </si>
  <si>
    <t>Kerosene Emission Scenarios</t>
  </si>
  <si>
    <t>Black Carbon Factors</t>
  </si>
  <si>
    <t>Emission factors for greenhouse gas inventories</t>
  </si>
  <si>
    <t>Development of baseline data and analysis of life cycle greenhouse gas emissions of petroleum-based fuels</t>
  </si>
  <si>
    <t>U.S. Environmental Protection Agency</t>
  </si>
  <si>
    <t>National Energy Technology Laboratory</t>
  </si>
  <si>
    <t>2011</t>
  </si>
  <si>
    <t>2008</t>
  </si>
  <si>
    <t>Washington, DC</t>
  </si>
  <si>
    <t>Pittsburgh, PA</t>
  </si>
  <si>
    <t>EPA</t>
  </si>
  <si>
    <t>DOE</t>
  </si>
  <si>
    <t>http://www.epa.gov/climateleadership/inventory/ghg-emissions.html</t>
  </si>
  <si>
    <t>March 24, 2014</t>
  </si>
  <si>
    <t>U.S. Environmental Protection Agency (2011). Emission factors for greenhouse gas inventories. EPA. Washington, DC. http://www.epa.gov/climateleadership/inventory/ghg-emissions.html. Last Accessed: March 24, 2014</t>
  </si>
  <si>
    <t>National Energy Technology Laboratory (2008). Development of baseline data and analysis of life cycle greenhouse gas emissions of petroleum-based fuels. DOE. Pittsburgh, PA. http://www.netl.doe.gov/File%20Library/Research/Energy%20Analysis/Life%20Cycle%20Analysis/NETL-LCA-Petroleum-based-Fuels-Nov-2008.pdf. Last Accessed: March 24, 2014</t>
  </si>
  <si>
    <t>Report to Congress on Black Carbon</t>
  </si>
  <si>
    <t>A-400 DRAFT Inventory of U.S. Greenhouse Gas Emissions and Sinks: 1990–2012</t>
  </si>
  <si>
    <t>WebFIRE</t>
  </si>
  <si>
    <t>Definitions of EIA Distillate Categories and Fuels Contained in the Distillate Grouping</t>
  </si>
  <si>
    <t>U.S. Energy Information Administration</t>
  </si>
  <si>
    <t>2012</t>
  </si>
  <si>
    <t>2014</t>
  </si>
  <si>
    <t>EIA</t>
  </si>
  <si>
    <t>http://www.epa.gov/blackcarbon/2012report/Chapter4.pdf</t>
  </si>
  <si>
    <t>http://cfpub.epa.gov/webfire/</t>
  </si>
  <si>
    <t>http://www.eia.gov/dnav/pet/tbldefs/pet_cons_821dsta_tbldef2.asp</t>
  </si>
  <si>
    <t>March 25, 2014</t>
  </si>
  <si>
    <t>U.S. Environmental Protection Agency (2012). Report to Congress on Black Carbon. EPA. Washington, DC. http://www.epa.gov/blackcarbon/2012report/Chapter4.pdf. Last Accessed: March 25, 2014</t>
  </si>
  <si>
    <t>U.S. Environmental Protection Agency (2014). A-400 DRAFT Inventory of U.S. Greenhouse Gas Emissions and Sinks: 1990-2012. EPA. Washington, DC. http://www.epa.gov/climatechange/Downloads/ghgemissions/US-GHG-Inventory-2014-Annex-6-Additional-Information.pdf. Last Accessed: March 25, 2014</t>
  </si>
  <si>
    <t>U.S. Environmental Protection Agency (2012). WebFIRE. EPA. Washington, DC. http://cfpub.epa.gov/webfire/ Last Accessed: March 23, 2014</t>
  </si>
  <si>
    <t>U.S. Energy Information Administration (2014). Definitions of EIA Distillate Categories and Fuels Contained in the Distillate Grouping. EIA. Washington, DC. http://www.eia.gov/dnav/pet/tbldefs/pet_cons_821dsta_tbldef2.asp. Last Accessed: March 25, 2014</t>
  </si>
  <si>
    <t>NO/NO2/HONO - Aircraft Exhaust, SPECIATE 4.2</t>
  </si>
  <si>
    <t>U.S. Environmental Protection Agency (2008). NO/NO2/HONO - Aircraft Exhaust, SPECIATE 4.2. EPA. Washington, DC. http://cfpub.epa.gov/si/speciate/ehpa_speciate_search.cfm?txtKeywords=aircraft+exhaust&amp;btnSearch=Search&amp;optProfileType=O. Last Accessed: March 25, 2014</t>
  </si>
  <si>
    <t>[Reference 6]</t>
  </si>
  <si>
    <t>Life-Cycle Analysis of Alternative Aviation Fuels in GREET</t>
  </si>
  <si>
    <t>A. Elgowainy</t>
  </si>
  <si>
    <t>J. Han, M. Wang, N. Carter, R. Stratton, J. Hileman, A. Malwitz, and S. Balasubramanian</t>
  </si>
  <si>
    <t>Argonne National Laboratory</t>
  </si>
  <si>
    <t>Lemont, IL</t>
  </si>
  <si>
    <t xml:space="preserve">A. Elgowainy, J. Han, M. Wang, N. Carter, R. Stratton, J. Hileman, A. Malwitz, and S. Balasubramanian (2012). Life-Cycle Analysis of Alternative Aviation Fuels in GREET. Argonne National Laboratory. Lemont, IL. </t>
  </si>
  <si>
    <t>[Reference 8]</t>
  </si>
  <si>
    <t>[Reference 1]</t>
  </si>
  <si>
    <t>[Reference 2]</t>
  </si>
  <si>
    <t>[Reference 9]</t>
  </si>
  <si>
    <t>http://www.epa.gov/ttnchie1/ap42/ch01/final/c01s03.pdf</t>
  </si>
  <si>
    <t>2010</t>
  </si>
  <si>
    <t>Table 1.3-12. AP-42, Section 1.3, Fuel Oil Combustion</t>
  </si>
  <si>
    <t>U.S. Environmental Protection Agency (2010). Table 1.3-12. AP-42, Section 1.3, Fuel Oil Combustion. EPA. Washington, DC. http://www.epa.gov/ttnchie1/ap42/ch01/final/c01s03.pdf. Last Accessed: March 25, 2014</t>
  </si>
  <si>
    <t>[Reference 3]</t>
  </si>
  <si>
    <r>
      <t>Aircraft Exhaust NO</t>
    </r>
    <r>
      <rPr>
        <b/>
        <vertAlign val="subscript"/>
        <sz val="16"/>
        <color theme="3"/>
        <rFont val="Arial"/>
        <family val="2"/>
      </rPr>
      <t>x</t>
    </r>
    <r>
      <rPr>
        <b/>
        <sz val="16"/>
        <color theme="3"/>
        <rFont val="Arial"/>
        <family val="2"/>
      </rPr>
      <t xml:space="preserve"> Species</t>
    </r>
  </si>
  <si>
    <t>[Reference 5]</t>
  </si>
  <si>
    <t>L kerosene</t>
  </si>
  <si>
    <t>L</t>
  </si>
  <si>
    <t>[Reference 1,2,3,4,5,6,8,9]</t>
  </si>
  <si>
    <t>[Reference 1,2,4,5,6,9]</t>
  </si>
  <si>
    <t>[Assumption 1]</t>
  </si>
  <si>
    <r>
      <t>Assumes percent maximum thrust is 65 for landing and take off as well as for cruise to calculate NO2, NO, and HONO split of NO</t>
    </r>
    <r>
      <rPr>
        <vertAlign val="subscript"/>
        <sz val="11"/>
        <color theme="1"/>
        <rFont val="Calibri"/>
        <family val="2"/>
        <scheme val="minor"/>
      </rPr>
      <t>x</t>
    </r>
    <r>
      <rPr>
        <sz val="11"/>
        <color theme="1"/>
        <rFont val="Calibri"/>
        <family val="2"/>
        <scheme val="minor"/>
      </rPr>
      <t>.</t>
    </r>
  </si>
  <si>
    <t>[Reference 4]</t>
  </si>
  <si>
    <t>[Assumption 2]</t>
  </si>
  <si>
    <t>Assumes that scaling up kerosene internal combustion engines for sectors other than mobile source (i.e. electric generation and industrial purposes) will not substantially change the BC/PM2.5 and OC/BC factors.</t>
  </si>
  <si>
    <t>Reciprocating, Electric Generation or Industrial, Uncontrolled</t>
  </si>
  <si>
    <t>Reciprocating, Electric Generation or Industrial, SNR</t>
  </si>
  <si>
    <t>Reciprocating, Electric Generation or Industrial, SCR</t>
  </si>
  <si>
    <t>TOC</t>
  </si>
  <si>
    <t>Total organic carbon (TOC)</t>
  </si>
  <si>
    <t>Turbine, Electric Generation, Uncontrolled</t>
  </si>
  <si>
    <t>Turbine, Electric Generation, SNR</t>
  </si>
  <si>
    <t>Turbine, Electric Generation, SCR</t>
  </si>
  <si>
    <t>Turbine, Electric Generation, Steam</t>
  </si>
  <si>
    <t>Turbine, Industrial, Uncontrolled</t>
  </si>
  <si>
    <t>Turbine, Industrial, SNR</t>
  </si>
  <si>
    <t>Turbine, Industrial, SCR</t>
  </si>
  <si>
    <t>Aircraft, Passenger</t>
  </si>
  <si>
    <t>Aircraft, Freight</t>
  </si>
  <si>
    <t>[kg/kg kerosene] Methane emissions per kg of combusted kerosene</t>
  </si>
  <si>
    <t>[kg/kg kerosene] Carbon monoxide emissions per kg of combusted kerosene</t>
  </si>
  <si>
    <t>[kg/kg kerosene] Carbon dioxide emissions per kg of combusted kerosene</t>
  </si>
  <si>
    <t>[kg/kg kerosene] Nitrous acid emissions per kg of combusted kerosene</t>
  </si>
  <si>
    <t>[kg/kg kerosene] Nitrous oxide emissions per kg of combusted kerosene</t>
  </si>
  <si>
    <t>[kg/kg kerosene] Ammonia emissions per kg of combusted kerosene</t>
  </si>
  <si>
    <t>[kg/kg kerosene] Nitrogen Oxide emissions per kg of combusted kerosene</t>
  </si>
  <si>
    <t>[kg/kg kerosene] Nitrogen dioxide emissions per kg of combusted kerosene</t>
  </si>
  <si>
    <t>[kg/kg kerosene] Nitrogen oxides emissions per kg of combusted kerosene</t>
  </si>
  <si>
    <t>[kg/kg kerosene] Sulfur oxides emissions per kg of combusted kerosene</t>
  </si>
  <si>
    <t>[kg/kg kerosene] Sulfur dioxide emissions per kg of combusted kerosene</t>
  </si>
  <si>
    <t>[kg/kg kerosene] Total organic carbon emissions per kg of combusted kerosene</t>
  </si>
  <si>
    <t>[kg/kg kerosene] Volatile organic compound emissions per kg of combusted kerosene</t>
  </si>
  <si>
    <t>[kg] Kerosene for combustion</t>
  </si>
  <si>
    <t>Combustion of Kerosene</t>
  </si>
  <si>
    <t>This unit process includes the emissions associated with the combustion of kerosene</t>
  </si>
  <si>
    <t>This unit process provides a summary of relevant input and output flows associated with the combustion of kerosene utilized for several downstream processes.</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</si>
  <si>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kerosene</t>
    </r>
    <r>
      <rPr>
        <sz val="10"/>
        <color indexed="8"/>
        <rFont val="Arial"/>
        <family val="2"/>
      </rPr>
      <t>)</t>
    </r>
  </si>
  <si>
    <t>United States</t>
  </si>
  <si>
    <t>N/A</t>
  </si>
  <si>
    <t>No</t>
  </si>
  <si>
    <t>[Technosphere]</t>
  </si>
  <si>
    <t>SOX</t>
  </si>
  <si>
    <t>Kerosene_Filter1</t>
  </si>
  <si>
    <t>Kerosene_GHG</t>
  </si>
  <si>
    <t>NOx_Species</t>
  </si>
  <si>
    <t>Kerosene_Scenarios</t>
  </si>
  <si>
    <t>Scenario and Distillate Category Definitions</t>
  </si>
  <si>
    <t>[Reference 7]</t>
  </si>
  <si>
    <t>Definitions</t>
  </si>
  <si>
    <t>Black Carbon</t>
  </si>
  <si>
    <t>EPA black carbon factors</t>
  </si>
  <si>
    <t>Definitions of the scenarios and distillate categories used</t>
  </si>
  <si>
    <t>Raw data from EPA WebFIRE</t>
  </si>
  <si>
    <t>Filtered data from EPA WebFIRE</t>
  </si>
  <si>
    <t>Aircraft exhaust NOx species as a function of thrust</t>
  </si>
  <si>
    <t>Relevant emissions associated with each kerosene scenario</t>
  </si>
  <si>
    <t>1,2,5,9</t>
  </si>
  <si>
    <t xml:space="preserve">2,3,5,8 </t>
  </si>
  <si>
    <t>&gt;PM10</t>
  </si>
  <si>
    <t>PM2.5 – PM10</t>
  </si>
  <si>
    <t>PM2.5_PM10</t>
  </si>
  <si>
    <t>PM10_Great</t>
  </si>
  <si>
    <t>BC</t>
  </si>
  <si>
    <t>OC</t>
  </si>
  <si>
    <t>[kg/kg kerosene] Particulate matter greater than 10 microns emissions per kg of combusted kerosene</t>
  </si>
  <si>
    <t>[kg/kg kerosene] Particulate matter between 2.5 and 10 microns emissions per kg of combusted kerosene</t>
  </si>
  <si>
    <t>2,5,6,8,9</t>
  </si>
  <si>
    <t>2,4,5,6,8</t>
  </si>
  <si>
    <t>2,5,6,8</t>
  </si>
  <si>
    <t>This unit process is composed of this document and the file, Stage3_Kerosene_Combustion.01.docx, which provides additional details regarding calculations, data quality, and references as relevant.</t>
  </si>
  <si>
    <t>Black carbon</t>
  </si>
  <si>
    <t>Organic carbon</t>
  </si>
  <si>
    <t>PM2.5</t>
  </si>
  <si>
    <t>[kg/kg kerosene] Black carbon particulate matter per kg of combusted kerosene</t>
  </si>
  <si>
    <t>[kg/kg kerosene] Particulate matter less than 2.5 microns emissions per kg of combusted kerosene</t>
  </si>
  <si>
    <t>[kg/kg kerosene] Organic carbon particulate matter per kg of combusted kerosene</t>
  </si>
  <si>
    <t>2,5,6,9</t>
  </si>
  <si>
    <t>Energy (Kerosene) [Fuels]</t>
  </si>
  <si>
    <t>Methane [Organic emissions to air]</t>
  </si>
  <si>
    <t>Carbon monoxide [Inorganic emissions to air]</t>
  </si>
  <si>
    <t>Carbon dioxide [Inorganic emissions to air]</t>
  </si>
  <si>
    <t>Nitrous oxide (laughing gas) [Inorganic emissions to air]</t>
  </si>
  <si>
    <t>Ammonia [Inorganic emissions to air]</t>
  </si>
  <si>
    <t>Nitrogen monoxide [Inorganic emissions to air]</t>
  </si>
  <si>
    <t>Nitrogen dioxide [Inorganic emissions to air]</t>
  </si>
  <si>
    <t>Nitrogen oxides [Inorganic emissions to air]</t>
  </si>
  <si>
    <t>Dust (PM2,5 - PM10) [Particles to air]</t>
  </si>
  <si>
    <t>Black carbon [Particles to air]</t>
  </si>
  <si>
    <t>Organic carbon [Other emissions to air]</t>
  </si>
  <si>
    <t>Sulphur dioxide [Inorganic emissions to air]</t>
  </si>
  <si>
    <t>Sulphur oxide [Inorganic emissions to air]</t>
  </si>
  <si>
    <t>TOC, Total Organic Carbon [unspecified]</t>
  </si>
  <si>
    <t>NMVOC (unspecified) [Group NMVOC to air]</t>
  </si>
  <si>
    <t>Dust (&gt; PM10) [Particles to air]</t>
  </si>
  <si>
    <t>Nitrous acid [Inorganic emissions to air]</t>
  </si>
  <si>
    <t xml:space="preserve">Assumes that all PM in reciprocating internal combustion engine and aircraft is &lt;2.5 microns. </t>
  </si>
  <si>
    <t>[Assumption 3]</t>
  </si>
  <si>
    <t>ACRP Report 9: Summarizing and Interpreting Aircraft Gaseous and Particulate Emissions Data</t>
  </si>
  <si>
    <t>Waits, Ian A</t>
  </si>
  <si>
    <t>I. Waitz, S. Webb, R. Maike-Lye, M Timko, T. Thrasher, P. Whitefield, P. Lobo, D. Hagen, C. Taylor, G. Ratliff, S. Lukachko, C. Sequeira, J. Hileman, M. Ohsfeldt, Transportation Research Board</t>
  </si>
  <si>
    <t>Transportation Resarch Board</t>
  </si>
  <si>
    <t>http://www.nap.edu/catalog.php?record_id=14197</t>
  </si>
  <si>
    <t>Whitefield, P. D., Lobo, P., Hagen, D. E., Timko, M. T., Miake-Lye, R. C., Taylor, C., ... &amp; Essama, S. C. (2008). Summarizing and interpreting aircraft gaseous and particulate emissions data (No. Project 02-04A).</t>
  </si>
  <si>
    <t>[kg/kg kerosene] Black carbon particulates less than 2.5 microns emissions per kg of combusted kerosene</t>
  </si>
  <si>
    <t>[kg/kg kerosene] Organic carbon particulates less than 2.5 microns emissions per kg of combusted kerosene</t>
  </si>
  <si>
    <t>2,5,6,8,10</t>
  </si>
  <si>
    <t>2,4,5,6,8,10</t>
  </si>
  <si>
    <t>Dust (PM2.5) [Particles to air]</t>
  </si>
  <si>
    <t>1,2,3,4,5,6,7,8,9,10</t>
  </si>
  <si>
    <t>Technosphere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</si>
</sst>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6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12"/>
      <color rgb="FFFF0000"/>
      <name val="Calibri"/>
      <family val="2"/>
      <scheme val="minor"/>
    </font>
    <font>
      <b/>
      <sz val="11"/>
      <name val="Calibri"/>
      <family val="2"/>
      <scheme val="minor"/>
    </font>
    <font>
      <vertAlign val="subscript"/>
      <sz val="11"/>
      <color theme="1"/>
      <name val="Calibri"/>
      <family val="2"/>
      <scheme val="minor"/>
    </font>
    <font>
      <b/>
      <vertAlign val="subscript"/>
      <sz val="11"/>
      <color theme="1"/>
      <name val="Calibri"/>
      <family val="2"/>
      <scheme val="minor"/>
    </font>
    <font>
      <sz val="12"/>
      <color theme="1"/>
      <name val="Calibri"/>
      <family val="2"/>
      <scheme val="minor"/>
    </font>
    <font>
      <u/>
      <sz val="11"/>
      <color theme="10"/>
      <name val="Calibri"/>
      <family val="2"/>
      <scheme val="minor"/>
    </font>
    <font>
      <sz val="8"/>
      <name val="Arial"/>
      <family val="2"/>
    </font>
    <font>
      <sz val="11"/>
      <name val="Calibri"/>
      <family val="2"/>
      <scheme val="minor"/>
    </font>
    <font>
      <sz val="10"/>
      <name val="Arial"/>
      <family val="2"/>
    </font>
    <font>
      <sz val="9"/>
      <color rgb="FF000000"/>
      <name val="Verdana"/>
      <family val="2"/>
    </font>
    <font>
      <vertAlign val="subscript"/>
      <sz val="11"/>
      <name val="Calibri"/>
      <family val="2"/>
      <scheme val="minor"/>
    </font>
    <font>
      <b/>
      <vertAlign val="subscript"/>
      <sz val="16"/>
      <color theme="3"/>
      <name val="Arial"/>
      <family val="2"/>
    </font>
    <font>
      <u/>
      <sz val="16"/>
      <color theme="10"/>
      <name val="Calibri"/>
      <family val="2"/>
      <scheme val="minor"/>
    </font>
  </fonts>
  <fills count="4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FF"/>
        <bgColor indexed="64"/>
      </patternFill>
    </fill>
  </fills>
  <borders count="61">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100">
    <xf numFmtId="0" fontId="0" fillId="0" borderId="0"/>
    <xf numFmtId="43"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0" applyNumberFormat="0" applyAlignment="0" applyProtection="0"/>
    <xf numFmtId="0" fontId="35" fillId="35" borderId="41"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6"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2"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0" applyNumberFormat="0" applyAlignment="0" applyProtection="0"/>
    <xf numFmtId="0" fontId="43" fillId="0" borderId="45" applyNumberFormat="0" applyFill="0" applyAlignment="0" applyProtection="0"/>
    <xf numFmtId="0" fontId="44" fillId="36" borderId="0" applyNumberFormat="0" applyBorder="0" applyAlignment="0" applyProtection="0"/>
    <xf numFmtId="0" fontId="4" fillId="0" borderId="0"/>
    <xf numFmtId="0" fontId="4" fillId="37" borderId="46" applyNumberFormat="0" applyFont="0" applyAlignment="0" applyProtection="0"/>
    <xf numFmtId="0" fontId="4" fillId="37" borderId="46" applyNumberFormat="0" applyFont="0" applyAlignment="0" applyProtection="0"/>
    <xf numFmtId="0" fontId="45" fillId="34" borderId="4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48" applyNumberFormat="0" applyProtection="0">
      <alignment horizontal="center" wrapText="1"/>
    </xf>
    <xf numFmtId="0" fontId="6" fillId="38" borderId="49"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0" applyNumberFormat="0">
      <alignment wrapText="1"/>
    </xf>
    <xf numFmtId="0" fontId="4" fillId="40" borderId="50"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1"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7" fillId="0" borderId="0" applyNumberFormat="0" applyFill="0" applyBorder="0" applyAlignment="0" applyProtection="0"/>
    <xf numFmtId="0" fontId="60" fillId="0" borderId="0"/>
  </cellStyleXfs>
  <cellXfs count="57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6" fillId="3" borderId="16" xfId="2" applyFont="1" applyFill="1" applyBorder="1" applyAlignment="1">
      <alignment horizontal="center"/>
    </xf>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5" fillId="0" borderId="16" xfId="0" applyFont="1" applyBorder="1" applyAlignment="1" applyProtection="1">
      <alignment vertical="top"/>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6" fillId="3" borderId="0" xfId="2" applyFont="1" applyFill="1" applyAlignment="1">
      <alignment vertical="top" wrapText="1"/>
    </xf>
    <xf numFmtId="0" fontId="22"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4" fillId="0" borderId="0" xfId="2" applyFont="1" applyAlignment="1">
      <alignment horizontal="left" vertical="top"/>
    </xf>
    <xf numFmtId="0" fontId="23"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4" fillId="0" borderId="0" xfId="2" applyNumberFormat="1" applyFont="1" applyAlignment="1">
      <alignment horizontal="left" vertical="top" wrapText="1"/>
    </xf>
    <xf numFmtId="49" fontId="23"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4"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5" fillId="7" borderId="0" xfId="2" applyFont="1" applyFill="1"/>
    <xf numFmtId="0" fontId="4" fillId="7" borderId="0" xfId="2" applyFill="1"/>
    <xf numFmtId="0" fontId="6" fillId="10" borderId="38" xfId="2" applyFont="1" applyFill="1" applyBorder="1" applyAlignment="1">
      <alignment horizontal="center"/>
    </xf>
    <xf numFmtId="0" fontId="26" fillId="0" borderId="38" xfId="2" applyFont="1" applyBorder="1" applyAlignment="1">
      <alignment wrapText="1"/>
    </xf>
    <xf numFmtId="0" fontId="27" fillId="0" borderId="38" xfId="2" applyFont="1" applyBorder="1" applyAlignment="1">
      <alignment wrapText="1"/>
    </xf>
    <xf numFmtId="0" fontId="6" fillId="0" borderId="37" xfId="2" applyFont="1" applyBorder="1" applyAlignment="1">
      <alignment wrapText="1"/>
    </xf>
    <xf numFmtId="0" fontId="6" fillId="0" borderId="0" xfId="2" applyFont="1" applyFill="1" applyBorder="1" applyAlignment="1">
      <alignment wrapText="1"/>
    </xf>
    <xf numFmtId="0" fontId="26" fillId="0" borderId="0" xfId="2" applyFont="1" applyBorder="1" applyAlignment="1">
      <alignment wrapText="1"/>
    </xf>
    <xf numFmtId="0" fontId="25"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8" fillId="0" borderId="0" xfId="0" applyFont="1"/>
    <xf numFmtId="0" fontId="25" fillId="0" borderId="0" xfId="0" applyFont="1" applyFill="1" applyBorder="1" applyAlignment="1">
      <alignment horizontal="left"/>
    </xf>
    <xf numFmtId="0" fontId="29"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0" fontId="4" fillId="0" borderId="10" xfId="2" applyFont="1" applyFill="1" applyBorder="1" applyAlignment="1">
      <alignment horizontal="center" vertical="center" wrapText="1"/>
    </xf>
    <xf numFmtId="11" fontId="0" fillId="0" borderId="0" xfId="0" applyNumberFormat="1"/>
    <xf numFmtId="14" fontId="0" fillId="0" borderId="0" xfId="0" applyNumberFormat="1"/>
    <xf numFmtId="0" fontId="0" fillId="41" borderId="0" xfId="0" applyFill="1"/>
    <xf numFmtId="11" fontId="0" fillId="41" borderId="0" xfId="0" applyNumberFormat="1" applyFill="1"/>
    <xf numFmtId="14" fontId="0" fillId="41" borderId="0" xfId="0" applyNumberFormat="1" applyFill="1"/>
    <xf numFmtId="0" fontId="0" fillId="42" borderId="0" xfId="0" applyFill="1"/>
    <xf numFmtId="11" fontId="0" fillId="42" borderId="0" xfId="0" applyNumberFormat="1" applyFill="1"/>
    <xf numFmtId="14" fontId="0" fillId="42" borderId="0" xfId="0" applyNumberFormat="1" applyFill="1"/>
    <xf numFmtId="0" fontId="0" fillId="42" borderId="0" xfId="0" applyFill="1" applyAlignment="1">
      <alignment horizontal="right"/>
    </xf>
    <xf numFmtId="0" fontId="51" fillId="0" borderId="0" xfId="0" applyFont="1" applyFill="1"/>
    <xf numFmtId="0" fontId="3" fillId="0" borderId="0" xfId="0" applyFont="1" applyFill="1" applyAlignment="1">
      <alignment horizontal="center"/>
    </xf>
    <xf numFmtId="0" fontId="0" fillId="0" borderId="0" xfId="0" applyFill="1"/>
    <xf numFmtId="11" fontId="0" fillId="0" borderId="0" xfId="0" applyNumberFormat="1" applyFill="1" applyAlignment="1">
      <alignment horizontal="center"/>
    </xf>
    <xf numFmtId="11" fontId="0" fillId="0" borderId="0" xfId="0" applyNumberFormat="1" applyFill="1"/>
    <xf numFmtId="0" fontId="0" fillId="41" borderId="0" xfId="0" applyFill="1" applyAlignment="1">
      <alignment horizontal="right"/>
    </xf>
    <xf numFmtId="0" fontId="52" fillId="0" borderId="0" xfId="0" applyFont="1"/>
    <xf numFmtId="0" fontId="53" fillId="0" borderId="26" xfId="0" applyFont="1" applyBorder="1" applyAlignment="1">
      <alignment horizontal="center"/>
    </xf>
    <xf numFmtId="0" fontId="0" fillId="0" borderId="31" xfId="0" applyBorder="1" applyAlignment="1">
      <alignment horizontal="center"/>
    </xf>
    <xf numFmtId="0" fontId="51" fillId="41" borderId="16" xfId="0" applyFont="1" applyFill="1" applyBorder="1" applyAlignment="1">
      <alignment horizontal="center" wrapText="1"/>
    </xf>
    <xf numFmtId="0" fontId="51" fillId="42" borderId="16" xfId="0" applyFont="1" applyFill="1" applyBorder="1" applyAlignment="1">
      <alignment horizontal="center" wrapText="1"/>
    </xf>
    <xf numFmtId="0" fontId="51" fillId="42" borderId="32" xfId="0" applyFont="1" applyFill="1" applyBorder="1" applyAlignment="1">
      <alignment horizontal="center" wrapText="1"/>
    </xf>
    <xf numFmtId="0" fontId="0" fillId="41" borderId="31" xfId="0" applyFill="1" applyBorder="1" applyAlignment="1">
      <alignment horizontal="left"/>
    </xf>
    <xf numFmtId="0" fontId="0" fillId="0" borderId="16" xfId="0" applyBorder="1" applyAlignment="1">
      <alignment horizontal="center"/>
    </xf>
    <xf numFmtId="11" fontId="0" fillId="41" borderId="16" xfId="0" applyNumberFormat="1" applyFill="1" applyBorder="1" applyAlignment="1">
      <alignment horizontal="center"/>
    </xf>
    <xf numFmtId="11" fontId="0" fillId="42" borderId="16" xfId="0" applyNumberFormat="1" applyFill="1" applyBorder="1" applyAlignment="1">
      <alignment horizontal="center"/>
    </xf>
    <xf numFmtId="11" fontId="0" fillId="42" borderId="32" xfId="0" applyNumberFormat="1" applyFill="1" applyBorder="1" applyAlignment="1">
      <alignment horizontal="center"/>
    </xf>
    <xf numFmtId="11" fontId="0" fillId="42" borderId="0" xfId="0" applyNumberFormat="1" applyFill="1" applyBorder="1" applyAlignment="1">
      <alignment horizontal="center"/>
    </xf>
    <xf numFmtId="0" fontId="0" fillId="0" borderId="32" xfId="0" applyBorder="1" applyAlignment="1">
      <alignment horizontal="center"/>
    </xf>
    <xf numFmtId="11" fontId="0" fillId="41" borderId="0" xfId="0" applyNumberFormat="1" applyFill="1" applyBorder="1" applyAlignment="1">
      <alignment horizontal="center"/>
    </xf>
    <xf numFmtId="0" fontId="0" fillId="0" borderId="53" xfId="0" applyBorder="1" applyAlignment="1">
      <alignment horizontal="center"/>
    </xf>
    <xf numFmtId="11" fontId="0" fillId="0" borderId="16" xfId="0" applyNumberFormat="1" applyFill="1" applyBorder="1" applyAlignment="1">
      <alignment horizontal="center"/>
    </xf>
    <xf numFmtId="0" fontId="0" fillId="0" borderId="16" xfId="0" applyFill="1" applyBorder="1" applyAlignment="1">
      <alignment horizontal="center"/>
    </xf>
    <xf numFmtId="11" fontId="0" fillId="41" borderId="0" xfId="0" applyNumberFormat="1" applyFill="1" applyAlignment="1">
      <alignment horizontal="center"/>
    </xf>
    <xf numFmtId="11" fontId="0" fillId="42" borderId="0" xfId="0" applyNumberFormat="1" applyFill="1" applyAlignment="1">
      <alignment horizontal="center"/>
    </xf>
    <xf numFmtId="0" fontId="0" fillId="41" borderId="33" xfId="0" applyFill="1" applyBorder="1" applyAlignment="1">
      <alignment horizontal="left"/>
    </xf>
    <xf numFmtId="11" fontId="0" fillId="41" borderId="13" xfId="0" applyNumberFormat="1" applyFill="1" applyBorder="1" applyAlignment="1">
      <alignment horizontal="center"/>
    </xf>
    <xf numFmtId="0" fontId="0" fillId="0" borderId="35" xfId="0" applyBorder="1" applyAlignment="1">
      <alignment horizontal="center"/>
    </xf>
    <xf numFmtId="11" fontId="0" fillId="41" borderId="35" xfId="0" applyNumberFormat="1" applyFill="1" applyBorder="1" applyAlignment="1">
      <alignment horizontal="center"/>
    </xf>
    <xf numFmtId="11" fontId="0" fillId="42" borderId="35" xfId="0" applyNumberFormat="1" applyFill="1" applyBorder="1" applyAlignment="1">
      <alignment horizontal="center"/>
    </xf>
    <xf numFmtId="0" fontId="0" fillId="0" borderId="34" xfId="0" applyBorder="1" applyAlignment="1">
      <alignment horizontal="center"/>
    </xf>
    <xf numFmtId="0" fontId="0" fillId="0" borderId="0" xfId="0" applyFill="1" applyBorder="1" applyAlignment="1">
      <alignment horizontal="left"/>
    </xf>
    <xf numFmtId="11" fontId="0" fillId="0" borderId="0" xfId="0" applyNumberFormat="1" applyFill="1" applyBorder="1" applyAlignment="1">
      <alignment horizontal="center"/>
    </xf>
    <xf numFmtId="0" fontId="0" fillId="0" borderId="0" xfId="0" applyFill="1" applyBorder="1" applyAlignment="1">
      <alignment horizontal="center"/>
    </xf>
    <xf numFmtId="0" fontId="0" fillId="0" borderId="0" xfId="0" applyFill="1" applyBorder="1"/>
    <xf numFmtId="0" fontId="51" fillId="0" borderId="0" xfId="0" applyFont="1" applyFill="1" applyBorder="1" applyAlignment="1">
      <alignment horizontal="left"/>
    </xf>
    <xf numFmtId="0" fontId="0" fillId="0" borderId="0" xfId="0" applyBorder="1"/>
    <xf numFmtId="0" fontId="3" fillId="0" borderId="0" xfId="0" applyFont="1"/>
    <xf numFmtId="0" fontId="0" fillId="0" borderId="26" xfId="0" applyBorder="1"/>
    <xf numFmtId="0" fontId="3" fillId="0" borderId="31" xfId="0" applyFont="1" applyBorder="1"/>
    <xf numFmtId="0" fontId="0" fillId="0" borderId="31" xfId="0" applyFill="1" applyBorder="1"/>
    <xf numFmtId="11" fontId="0" fillId="0" borderId="16" xfId="0" applyNumberFormat="1" applyFont="1" applyFill="1" applyBorder="1" applyAlignment="1">
      <alignment horizontal="center"/>
    </xf>
    <xf numFmtId="11" fontId="0" fillId="0" borderId="32" xfId="0" applyNumberFormat="1" applyFont="1" applyFill="1" applyBorder="1" applyAlignment="1">
      <alignment horizontal="center"/>
    </xf>
    <xf numFmtId="0" fontId="0" fillId="0" borderId="31" xfId="0" applyFont="1" applyFill="1" applyBorder="1" applyAlignment="1">
      <alignment horizontal="left"/>
    </xf>
    <xf numFmtId="0" fontId="0" fillId="0" borderId="31" xfId="0" applyFill="1" applyBorder="1" applyAlignment="1">
      <alignment horizontal="left"/>
    </xf>
    <xf numFmtId="11" fontId="56" fillId="0" borderId="16" xfId="0" applyNumberFormat="1" applyFont="1" applyFill="1" applyBorder="1" applyAlignment="1">
      <alignment horizontal="center"/>
    </xf>
    <xf numFmtId="11" fontId="0" fillId="0" borderId="32" xfId="0" applyNumberFormat="1" applyFont="1" applyBorder="1" applyAlignment="1">
      <alignment horizontal="center"/>
    </xf>
    <xf numFmtId="0" fontId="0" fillId="0" borderId="31" xfId="0" applyBorder="1"/>
    <xf numFmtId="11" fontId="0" fillId="0" borderId="16" xfId="0" applyNumberFormat="1" applyFont="1" applyBorder="1" applyAlignment="1">
      <alignment horizontal="center"/>
    </xf>
    <xf numFmtId="0" fontId="3" fillId="0" borderId="31" xfId="0" applyFont="1" applyFill="1" applyBorder="1"/>
    <xf numFmtId="0" fontId="0" fillId="0" borderId="16" xfId="0" applyFill="1" applyBorder="1"/>
    <xf numFmtId="0" fontId="0" fillId="0" borderId="32" xfId="0" applyFill="1" applyBorder="1"/>
    <xf numFmtId="11" fontId="0" fillId="0" borderId="31" xfId="0" applyNumberFormat="1" applyFill="1" applyBorder="1" applyAlignment="1">
      <alignment horizontal="left"/>
    </xf>
    <xf numFmtId="0" fontId="0" fillId="0" borderId="16" xfId="0" applyFont="1" applyFill="1" applyBorder="1" applyAlignment="1">
      <alignment horizontal="center"/>
    </xf>
    <xf numFmtId="11" fontId="0" fillId="0" borderId="31" xfId="0" applyNumberFormat="1" applyBorder="1" applyAlignment="1">
      <alignment horizontal="left"/>
    </xf>
    <xf numFmtId="0" fontId="0" fillId="0" borderId="33" xfId="0" applyBorder="1" applyAlignment="1">
      <alignment horizontal="left"/>
    </xf>
    <xf numFmtId="11" fontId="0" fillId="0" borderId="35" xfId="0" applyNumberFormat="1" applyFont="1" applyBorder="1" applyAlignment="1">
      <alignment horizontal="center"/>
    </xf>
    <xf numFmtId="11" fontId="0" fillId="0" borderId="34" xfId="0" applyNumberFormat="1" applyFont="1" applyBorder="1" applyAlignment="1">
      <alignment horizontal="center"/>
    </xf>
    <xf numFmtId="11" fontId="0" fillId="0" borderId="0" xfId="0" applyNumberFormat="1" applyFill="1" applyBorder="1"/>
    <xf numFmtId="0" fontId="3" fillId="0" borderId="5" xfId="0" applyFont="1" applyBorder="1" applyAlignment="1">
      <alignment horizontal="left"/>
    </xf>
    <xf numFmtId="0" fontId="0" fillId="0" borderId="28" xfId="0" applyBorder="1"/>
    <xf numFmtId="0" fontId="0" fillId="0" borderId="29" xfId="0" applyBorder="1"/>
    <xf numFmtId="0" fontId="0" fillId="0" borderId="33" xfId="0" applyBorder="1" applyAlignment="1"/>
    <xf numFmtId="0" fontId="0" fillId="0" borderId="35" xfId="0" applyFont="1" applyBorder="1" applyAlignment="1">
      <alignment horizontal="center"/>
    </xf>
    <xf numFmtId="0" fontId="0" fillId="0" borderId="34" xfId="0" applyFont="1" applyBorder="1" applyAlignment="1">
      <alignment horizontal="center"/>
    </xf>
    <xf numFmtId="11" fontId="0" fillId="0" borderId="32" xfId="0" applyNumberFormat="1" applyFill="1" applyBorder="1" applyAlignment="1">
      <alignment horizontal="center"/>
    </xf>
    <xf numFmtId="0" fontId="0" fillId="0" borderId="8" xfId="0" applyFont="1" applyBorder="1"/>
    <xf numFmtId="0" fontId="0" fillId="0" borderId="54" xfId="0" applyFill="1" applyBorder="1"/>
    <xf numFmtId="0" fontId="0" fillId="0" borderId="33" xfId="0" applyFill="1" applyBorder="1"/>
    <xf numFmtId="11" fontId="0" fillId="0" borderId="35" xfId="0" applyNumberFormat="1" applyFill="1" applyBorder="1" applyAlignment="1">
      <alignment horizontal="center"/>
    </xf>
    <xf numFmtId="11" fontId="0" fillId="0" borderId="34" xfId="0" applyNumberFormat="1" applyFill="1" applyBorder="1" applyAlignment="1">
      <alignment horizontal="center"/>
    </xf>
    <xf numFmtId="11" fontId="0" fillId="0" borderId="0" xfId="0" applyNumberFormat="1" applyFont="1" applyFill="1" applyBorder="1" applyAlignment="1">
      <alignment horizontal="left"/>
    </xf>
    <xf numFmtId="11" fontId="3" fillId="0" borderId="26" xfId="0" applyNumberFormat="1" applyFont="1" applyFill="1" applyBorder="1" applyAlignment="1">
      <alignment horizontal="center"/>
    </xf>
    <xf numFmtId="0" fontId="3" fillId="0" borderId="52" xfId="0" applyFont="1" applyBorder="1" applyAlignment="1">
      <alignment horizontal="center"/>
    </xf>
    <xf numFmtId="0" fontId="3" fillId="0" borderId="27" xfId="0" applyFont="1" applyBorder="1" applyAlignment="1">
      <alignment horizontal="center"/>
    </xf>
    <xf numFmtId="3" fontId="0" fillId="0" borderId="16" xfId="0" applyNumberFormat="1" applyFont="1" applyBorder="1" applyAlignment="1">
      <alignment horizontal="center"/>
    </xf>
    <xf numFmtId="10" fontId="0" fillId="0" borderId="32" xfId="0" applyNumberFormat="1" applyBorder="1" applyAlignment="1">
      <alignment horizontal="center"/>
    </xf>
    <xf numFmtId="0" fontId="0" fillId="0" borderId="16" xfId="0" applyFont="1" applyBorder="1" applyAlignment="1">
      <alignment horizontal="center"/>
    </xf>
    <xf numFmtId="3" fontId="0" fillId="0" borderId="16" xfId="0" applyNumberFormat="1" applyBorder="1" applyAlignment="1">
      <alignment horizontal="center"/>
    </xf>
    <xf numFmtId="3" fontId="0" fillId="0" borderId="35" xfId="0" applyNumberFormat="1" applyBorder="1" applyAlignment="1">
      <alignment horizontal="center"/>
    </xf>
    <xf numFmtId="10" fontId="0" fillId="0" borderId="34" xfId="0" applyNumberFormat="1" applyBorder="1" applyAlignment="1">
      <alignment horizontal="center"/>
    </xf>
    <xf numFmtId="0" fontId="3" fillId="0" borderId="5" xfId="0" applyFont="1" applyFill="1" applyBorder="1" applyAlignment="1">
      <alignment horizontal="center"/>
    </xf>
    <xf numFmtId="3" fontId="0" fillId="0" borderId="29" xfId="0" applyNumberFormat="1" applyBorder="1" applyAlignment="1">
      <alignment horizontal="center"/>
    </xf>
    <xf numFmtId="0" fontId="3" fillId="0" borderId="12" xfId="0" applyFont="1" applyFill="1" applyBorder="1" applyAlignment="1">
      <alignment horizontal="center"/>
    </xf>
    <xf numFmtId="3" fontId="0" fillId="0" borderId="38" xfId="0" applyNumberFormat="1" applyBorder="1" applyAlignment="1">
      <alignment horizontal="center"/>
    </xf>
    <xf numFmtId="0" fontId="3" fillId="0" borderId="16" xfId="0" applyFont="1" applyFill="1" applyBorder="1"/>
    <xf numFmtId="0" fontId="3" fillId="0" borderId="16" xfId="0" applyFont="1" applyFill="1" applyBorder="1" applyAlignment="1">
      <alignment horizontal="center"/>
    </xf>
    <xf numFmtId="0" fontId="0" fillId="0" borderId="16" xfId="0" applyFont="1" applyFill="1" applyBorder="1" applyAlignment="1">
      <alignment horizontal="left"/>
    </xf>
    <xf numFmtId="0" fontId="0" fillId="0" borderId="16" xfId="0" applyFill="1" applyBorder="1" applyAlignment="1">
      <alignment horizontal="left"/>
    </xf>
    <xf numFmtId="0" fontId="3" fillId="43" borderId="5" xfId="0" applyFont="1" applyFill="1" applyBorder="1"/>
    <xf numFmtId="0" fontId="0" fillId="43" borderId="28" xfId="0" applyFill="1" applyBorder="1"/>
    <xf numFmtId="0" fontId="0" fillId="43" borderId="29" xfId="0" applyFill="1" applyBorder="1"/>
    <xf numFmtId="0" fontId="0" fillId="43" borderId="8" xfId="0" applyFill="1" applyBorder="1"/>
    <xf numFmtId="0" fontId="0" fillId="43" borderId="0" xfId="0" applyFill="1" applyBorder="1"/>
    <xf numFmtId="0" fontId="0" fillId="43" borderId="54" xfId="0" applyFill="1" applyBorder="1"/>
    <xf numFmtId="0" fontId="3" fillId="43" borderId="8" xfId="0" applyFont="1" applyFill="1" applyBorder="1"/>
    <xf numFmtId="0" fontId="3" fillId="43" borderId="0" xfId="0" applyFont="1" applyFill="1" applyBorder="1" applyAlignment="1">
      <alignment horizontal="center"/>
    </xf>
    <xf numFmtId="0" fontId="3" fillId="43" borderId="54" xfId="0" applyFont="1" applyFill="1" applyBorder="1" applyAlignment="1">
      <alignment horizontal="center"/>
    </xf>
    <xf numFmtId="0" fontId="0" fillId="43" borderId="31" xfId="0" applyFill="1" applyBorder="1"/>
    <xf numFmtId="11" fontId="0" fillId="43" borderId="16" xfId="0" applyNumberFormat="1" applyFill="1" applyBorder="1"/>
    <xf numFmtId="11" fontId="0" fillId="43" borderId="32" xfId="0" applyNumberFormat="1" applyFill="1" applyBorder="1"/>
    <xf numFmtId="0" fontId="0" fillId="43" borderId="31" xfId="0" applyFont="1" applyFill="1" applyBorder="1" applyAlignment="1">
      <alignment horizontal="left"/>
    </xf>
    <xf numFmtId="0" fontId="0" fillId="43" borderId="31" xfId="0" applyFill="1" applyBorder="1" applyAlignment="1">
      <alignment horizontal="left"/>
    </xf>
    <xf numFmtId="0" fontId="0" fillId="43" borderId="33" xfId="0" applyFill="1" applyBorder="1"/>
    <xf numFmtId="11" fontId="0" fillId="43" borderId="35" xfId="0" applyNumberFormat="1" applyFill="1" applyBorder="1"/>
    <xf numFmtId="11" fontId="0" fillId="43" borderId="34" xfId="0" applyNumberFormat="1" applyFill="1" applyBorder="1"/>
    <xf numFmtId="11" fontId="0" fillId="0" borderId="0" xfId="0" applyNumberFormat="1" applyFont="1"/>
    <xf numFmtId="0" fontId="0" fillId="0" borderId="0" xfId="0" applyFont="1"/>
    <xf numFmtId="3" fontId="0" fillId="0" borderId="0" xfId="0" applyNumberFormat="1"/>
    <xf numFmtId="0" fontId="0" fillId="0" borderId="54" xfId="0" applyBorder="1"/>
    <xf numFmtId="0" fontId="0" fillId="0" borderId="8" xfId="0" applyBorder="1"/>
    <xf numFmtId="0" fontId="0" fillId="0" borderId="8" xfId="0" applyFill="1" applyBorder="1" applyAlignment="1">
      <alignment horizontal="left"/>
    </xf>
    <xf numFmtId="0" fontId="0" fillId="0" borderId="12" xfId="0" applyFill="1" applyBorder="1" applyAlignment="1">
      <alignment horizontal="left"/>
    </xf>
    <xf numFmtId="11" fontId="0" fillId="0" borderId="13" xfId="0" applyNumberFormat="1" applyFill="1" applyBorder="1"/>
    <xf numFmtId="0" fontId="3" fillId="0" borderId="5" xfId="0" applyFont="1" applyBorder="1"/>
    <xf numFmtId="0" fontId="0" fillId="0" borderId="38" xfId="0" applyFill="1" applyBorder="1"/>
    <xf numFmtId="0" fontId="58" fillId="7" borderId="0" xfId="0" applyFont="1" applyFill="1" applyBorder="1" applyAlignment="1">
      <alignment horizontal="left" indent="1"/>
    </xf>
    <xf numFmtId="0" fontId="59" fillId="0" borderId="0" xfId="0" applyFont="1" applyFill="1" applyBorder="1"/>
    <xf numFmtId="0" fontId="0" fillId="0" borderId="0" xfId="0" applyFont="1" applyFill="1" applyBorder="1"/>
    <xf numFmtId="0" fontId="59" fillId="0" borderId="0" xfId="0" applyFont="1"/>
    <xf numFmtId="0" fontId="0" fillId="0" borderId="28" xfId="0" applyFont="1" applyBorder="1"/>
    <xf numFmtId="0" fontId="59" fillId="0" borderId="29" xfId="99" applyFont="1" applyFill="1" applyBorder="1" applyAlignment="1">
      <alignment horizontal="center"/>
    </xf>
    <xf numFmtId="3" fontId="59" fillId="0" borderId="8" xfId="0" applyNumberFormat="1" applyFont="1" applyFill="1" applyBorder="1"/>
    <xf numFmtId="0" fontId="0" fillId="0" borderId="0" xfId="0" applyFont="1" applyBorder="1"/>
    <xf numFmtId="166" fontId="53" fillId="0" borderId="54" xfId="99" applyNumberFormat="1" applyFont="1" applyFill="1" applyBorder="1" applyAlignment="1">
      <alignment horizontal="center" vertical="center" wrapText="1"/>
    </xf>
    <xf numFmtId="166" fontId="59" fillId="0" borderId="54" xfId="99" applyNumberFormat="1" applyFont="1" applyFill="1" applyBorder="1" applyAlignment="1">
      <alignment horizontal="right"/>
    </xf>
    <xf numFmtId="0" fontId="3" fillId="0" borderId="5" xfId="0" applyFont="1" applyBorder="1" applyAlignment="1">
      <alignment horizontal="center"/>
    </xf>
    <xf numFmtId="0" fontId="3" fillId="0" borderId="28"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166" fontId="53" fillId="0" borderId="54" xfId="99" applyNumberFormat="1" applyFont="1" applyFill="1" applyBorder="1" applyAlignment="1">
      <alignment horizontal="center"/>
    </xf>
    <xf numFmtId="0" fontId="0" fillId="6" borderId="8" xfId="0" applyFill="1" applyBorder="1"/>
    <xf numFmtId="0" fontId="0" fillId="6" borderId="0" xfId="0" applyFill="1" applyBorder="1"/>
    <xf numFmtId="0" fontId="0" fillId="6" borderId="8" xfId="0" applyFont="1" applyFill="1" applyBorder="1"/>
    <xf numFmtId="0" fontId="0" fillId="6" borderId="0" xfId="0" applyFont="1" applyFill="1" applyBorder="1"/>
    <xf numFmtId="0" fontId="57" fillId="0" borderId="0" xfId="98"/>
    <xf numFmtId="11" fontId="0" fillId="6" borderId="8" xfId="0" applyNumberFormat="1" applyFont="1" applyFill="1" applyBorder="1"/>
    <xf numFmtId="11" fontId="0" fillId="0" borderId="0" xfId="0" applyNumberFormat="1" applyFont="1" applyBorder="1"/>
    <xf numFmtId="11" fontId="0" fillId="6" borderId="55" xfId="0" applyNumberFormat="1" applyFont="1" applyFill="1" applyBorder="1"/>
    <xf numFmtId="0" fontId="0" fillId="6" borderId="9" xfId="0" applyFont="1" applyFill="1" applyBorder="1"/>
    <xf numFmtId="11" fontId="0" fillId="6" borderId="12" xfId="0" applyNumberFormat="1" applyFont="1" applyFill="1" applyBorder="1"/>
    <xf numFmtId="0" fontId="0" fillId="6" borderId="13" xfId="0" applyFont="1" applyFill="1" applyBorder="1"/>
    <xf numFmtId="0" fontId="0" fillId="0" borderId="13" xfId="0" applyBorder="1"/>
    <xf numFmtId="0" fontId="0" fillId="0" borderId="38" xfId="0" applyBorder="1"/>
    <xf numFmtId="0" fontId="0" fillId="0" borderId="0" xfId="0" applyFill="1" applyBorder="1" applyAlignment="1">
      <alignment horizontal="right"/>
    </xf>
    <xf numFmtId="0" fontId="3" fillId="0" borderId="0" xfId="0" applyFont="1" applyAlignment="1">
      <alignment horizontal="center"/>
    </xf>
    <xf numFmtId="0" fontId="61" fillId="0" borderId="0" xfId="0" applyFont="1"/>
    <xf numFmtId="0" fontId="0" fillId="44" borderId="0" xfId="0" applyFill="1"/>
    <xf numFmtId="0" fontId="61" fillId="44" borderId="0" xfId="0" applyFont="1" applyFill="1"/>
    <xf numFmtId="10" fontId="3" fillId="44" borderId="0" xfId="0" applyNumberFormat="1" applyFont="1" applyFill="1" applyAlignment="1">
      <alignment horizontal="center"/>
    </xf>
    <xf numFmtId="0" fontId="20" fillId="0" borderId="0" xfId="0" applyFont="1"/>
    <xf numFmtId="0" fontId="51" fillId="0" borderId="0" xfId="0" applyFont="1" applyBorder="1"/>
    <xf numFmtId="0" fontId="3" fillId="0" borderId="0" xfId="0" applyFont="1" applyBorder="1"/>
    <xf numFmtId="1" fontId="0" fillId="0" borderId="0" xfId="0" applyNumberFormat="1" applyBorder="1" applyAlignment="1">
      <alignment horizontal="center"/>
    </xf>
    <xf numFmtId="0" fontId="0" fillId="0" borderId="0" xfId="0" applyBorder="1" applyAlignment="1">
      <alignment horizontal="center"/>
    </xf>
    <xf numFmtId="0" fontId="51" fillId="6" borderId="0" xfId="0" applyFont="1" applyFill="1"/>
    <xf numFmtId="1" fontId="0" fillId="6" borderId="0" xfId="0" applyNumberFormat="1" applyFill="1" applyBorder="1" applyAlignment="1">
      <alignment horizontal="center"/>
    </xf>
    <xf numFmtId="0" fontId="0" fillId="6" borderId="0" xfId="0" applyFill="1" applyBorder="1" applyAlignment="1">
      <alignment horizontal="center"/>
    </xf>
    <xf numFmtId="0" fontId="3" fillId="6" borderId="0" xfId="0" applyFont="1" applyFill="1"/>
    <xf numFmtId="0" fontId="3" fillId="6" borderId="26" xfId="0" applyFont="1" applyFill="1" applyBorder="1"/>
    <xf numFmtId="1" fontId="3" fillId="6" borderId="52" xfId="0" applyNumberFormat="1" applyFont="1" applyFill="1" applyBorder="1" applyAlignment="1">
      <alignment horizontal="center"/>
    </xf>
    <xf numFmtId="0" fontId="3" fillId="6" borderId="52" xfId="0" applyFont="1" applyFill="1" applyBorder="1" applyAlignment="1">
      <alignment horizontal="center"/>
    </xf>
    <xf numFmtId="0" fontId="3" fillId="6" borderId="27" xfId="0" applyFont="1" applyFill="1" applyBorder="1" applyAlignment="1">
      <alignment horizontal="center"/>
    </xf>
    <xf numFmtId="1" fontId="3" fillId="0" borderId="0" xfId="0" applyNumberFormat="1" applyFont="1" applyBorder="1" applyAlignment="1">
      <alignment horizontal="center"/>
    </xf>
    <xf numFmtId="0" fontId="0" fillId="6" borderId="31" xfId="0" applyFill="1" applyBorder="1" applyAlignment="1">
      <alignment horizontal="left"/>
    </xf>
    <xf numFmtId="11" fontId="0" fillId="6" borderId="16" xfId="0" applyNumberFormat="1" applyFill="1" applyBorder="1" applyAlignment="1">
      <alignment horizontal="center"/>
    </xf>
    <xf numFmtId="11" fontId="0" fillId="6" borderId="32" xfId="0" applyNumberFormat="1" applyFill="1" applyBorder="1" applyAlignment="1">
      <alignment horizontal="center"/>
    </xf>
    <xf numFmtId="11" fontId="0" fillId="0" borderId="0" xfId="0" applyNumberFormat="1" applyBorder="1"/>
    <xf numFmtId="11" fontId="0" fillId="0" borderId="0" xfId="0" applyNumberFormat="1" applyBorder="1" applyAlignment="1">
      <alignment horizontal="center"/>
    </xf>
    <xf numFmtId="0" fontId="0" fillId="6" borderId="33" xfId="0" applyFill="1" applyBorder="1" applyAlignment="1">
      <alignment horizontal="left"/>
    </xf>
    <xf numFmtId="11" fontId="0" fillId="6" borderId="35" xfId="0" applyNumberFormat="1" applyFill="1" applyBorder="1" applyAlignment="1">
      <alignment horizontal="center"/>
    </xf>
    <xf numFmtId="11" fontId="0" fillId="6" borderId="34" xfId="0" applyNumberFormat="1" applyFill="1" applyBorder="1" applyAlignment="1">
      <alignment horizontal="center"/>
    </xf>
    <xf numFmtId="0" fontId="3" fillId="6" borderId="26" xfId="0" applyFont="1" applyFill="1" applyBorder="1" applyAlignment="1">
      <alignment horizontal="left"/>
    </xf>
    <xf numFmtId="0" fontId="3" fillId="0" borderId="0" xfId="0" applyFont="1" applyBorder="1" applyAlignment="1">
      <alignment horizontal="left"/>
    </xf>
    <xf numFmtId="0" fontId="59" fillId="6" borderId="31" xfId="0" applyFont="1" applyFill="1" applyBorder="1" applyAlignment="1">
      <alignment horizontal="left"/>
    </xf>
    <xf numFmtId="11" fontId="59" fillId="6" borderId="16" xfId="0" applyNumberFormat="1" applyFont="1" applyFill="1" applyBorder="1" applyAlignment="1">
      <alignment horizontal="center"/>
    </xf>
    <xf numFmtId="11" fontId="59" fillId="6" borderId="32" xfId="0" applyNumberFormat="1" applyFont="1" applyFill="1" applyBorder="1" applyAlignment="1">
      <alignment horizontal="center"/>
    </xf>
    <xf numFmtId="0" fontId="0" fillId="6" borderId="31" xfId="0" applyFill="1" applyBorder="1"/>
    <xf numFmtId="0" fontId="59" fillId="6" borderId="33" xfId="0" applyFont="1" applyFill="1" applyBorder="1" applyAlignment="1">
      <alignment horizontal="left"/>
    </xf>
    <xf numFmtId="11" fontId="59" fillId="6" borderId="35" xfId="0" applyNumberFormat="1" applyFont="1" applyFill="1" applyBorder="1" applyAlignment="1">
      <alignment horizontal="center"/>
    </xf>
    <xf numFmtId="11" fontId="59" fillId="6" borderId="34" xfId="0" applyNumberFormat="1" applyFont="1" applyFill="1" applyBorder="1" applyAlignment="1">
      <alignment horizontal="center"/>
    </xf>
    <xf numFmtId="0" fontId="59" fillId="0" borderId="16" xfId="0" applyFont="1" applyFill="1" applyBorder="1" applyAlignment="1">
      <alignment horizontal="left"/>
    </xf>
    <xf numFmtId="11" fontId="59" fillId="0" borderId="16" xfId="0" applyNumberFormat="1" applyFont="1" applyBorder="1" applyAlignment="1">
      <alignment horizontal="center"/>
    </xf>
    <xf numFmtId="0" fontId="0" fillId="0" borderId="0" xfId="0" applyAlignment="1">
      <alignment horizontal="right"/>
    </xf>
    <xf numFmtId="11" fontId="0" fillId="0" borderId="16" xfId="0" applyNumberFormat="1" applyBorder="1" applyAlignment="1">
      <alignment horizontal="center"/>
    </xf>
    <xf numFmtId="0" fontId="0" fillId="6" borderId="0" xfId="0" applyFill="1"/>
    <xf numFmtId="0" fontId="3" fillId="6" borderId="0" xfId="0" applyFont="1" applyFill="1" applyBorder="1" applyAlignment="1">
      <alignment horizontal="left"/>
    </xf>
    <xf numFmtId="0" fontId="0" fillId="6" borderId="31" xfId="0" applyFont="1" applyFill="1" applyBorder="1" applyAlignment="1">
      <alignment horizontal="left"/>
    </xf>
    <xf numFmtId="0" fontId="0" fillId="6" borderId="33" xfId="0" applyFill="1" applyBorder="1"/>
    <xf numFmtId="0" fontId="0" fillId="0" borderId="16" xfId="0" applyBorder="1"/>
    <xf numFmtId="0" fontId="3" fillId="44" borderId="16" xfId="0" applyFont="1" applyFill="1" applyBorder="1" applyAlignment="1">
      <alignment horizontal="center"/>
    </xf>
    <xf numFmtId="0" fontId="3" fillId="44" borderId="16" xfId="0" applyFont="1" applyFill="1" applyBorder="1"/>
    <xf numFmtId="0" fontId="0" fillId="44" borderId="16" xfId="0" applyFill="1" applyBorder="1"/>
    <xf numFmtId="0" fontId="0" fillId="44" borderId="16" xfId="0" applyFill="1" applyBorder="1" applyAlignment="1">
      <alignment horizontal="center"/>
    </xf>
    <xf numFmtId="0" fontId="4" fillId="0" borderId="0" xfId="2" applyFont="1" applyBorder="1" applyAlignment="1">
      <alignment horizontal="right"/>
    </xf>
    <xf numFmtId="0" fontId="4" fillId="0" borderId="0" xfId="2" applyFont="1" applyBorder="1" applyAlignment="1">
      <alignment horizontal="left"/>
    </xf>
    <xf numFmtId="11" fontId="4" fillId="0" borderId="0" xfId="2" applyNumberFormat="1" applyFont="1" applyBorder="1" applyAlignment="1">
      <alignment horizontal="center"/>
    </xf>
    <xf numFmtId="0" fontId="6" fillId="0" borderId="0" xfId="2" applyFont="1" applyBorder="1"/>
    <xf numFmtId="0" fontId="15" fillId="0" borderId="0" xfId="0" applyNumberFormat="1" applyFont="1"/>
    <xf numFmtId="0" fontId="15" fillId="0" borderId="0" xfId="0" applyNumberFormat="1" applyFont="1" applyFill="1" applyBorder="1"/>
    <xf numFmtId="1" fontId="15" fillId="0" borderId="0" xfId="0" applyNumberFormat="1" applyFont="1"/>
    <xf numFmtId="0" fontId="51" fillId="0" borderId="5" xfId="0" applyFont="1" applyFill="1" applyBorder="1" applyAlignment="1">
      <alignment horizontal="left"/>
    </xf>
    <xf numFmtId="0" fontId="57" fillId="0" borderId="0" xfId="98" applyFill="1" applyBorder="1"/>
    <xf numFmtId="165" fontId="0" fillId="0" borderId="0" xfId="0" applyNumberFormat="1" applyFill="1" applyBorder="1"/>
    <xf numFmtId="0" fontId="3" fillId="0" borderId="0" xfId="0" applyFont="1" applyFill="1" applyBorder="1"/>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0" fontId="4" fillId="13" borderId="0" xfId="3"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0" fontId="23" fillId="0" borderId="0" xfId="3" applyAlignment="1" applyProtection="1">
      <alignment horizontal="center" vertical="top" wrapText="1"/>
    </xf>
    <xf numFmtId="49" fontId="15" fillId="0" borderId="0" xfId="0" applyNumberFormat="1" applyFont="1" applyAlignment="1">
      <alignment horizontal="center" vertical="top" wrapText="1"/>
    </xf>
    <xf numFmtId="0" fontId="4" fillId="0" borderId="0" xfId="2" applyFill="1" applyAlignment="1" applyProtection="1">
      <alignment horizontal="center" vertical="top" wrapText="1"/>
      <protection locked="0"/>
    </xf>
    <xf numFmtId="0" fontId="15" fillId="0" borderId="0" xfId="0" applyFont="1"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0" fontId="15" fillId="13" borderId="0" xfId="0" applyFont="1"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49" fontId="15" fillId="0" borderId="0" xfId="0" applyNumberFormat="1" applyFon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49" fontId="15" fillId="13" borderId="0" xfId="0" applyNumberFormat="1" applyFont="1" applyFill="1" applyAlignment="1" applyProtection="1">
      <alignment horizontal="center" vertical="top" wrapText="1"/>
      <protection locked="0"/>
    </xf>
    <xf numFmtId="0" fontId="23" fillId="0" borderId="0" xfId="3" applyFill="1" applyAlignment="1" applyProtection="1">
      <alignment horizontal="center" vertical="top" wrapText="1"/>
      <protection locked="0"/>
    </xf>
    <xf numFmtId="0" fontId="23" fillId="0" borderId="0" xfId="3" applyAlignment="1" applyProtection="1">
      <alignment horizontal="center" vertical="top"/>
    </xf>
    <xf numFmtId="0" fontId="4" fillId="13" borderId="0" xfId="0" applyFont="1" applyFill="1" applyAlignment="1" applyProtection="1">
      <alignment horizontal="center" vertical="top" wrapText="1"/>
      <protection locked="0"/>
    </xf>
    <xf numFmtId="49" fontId="4" fillId="0" borderId="0" xfId="2" applyNumberFormat="1" applyFont="1" applyAlignment="1">
      <alignment horizontal="center" vertical="top" wrapText="1"/>
    </xf>
    <xf numFmtId="0" fontId="15" fillId="0" borderId="0" xfId="0" applyFont="1" applyAlignment="1">
      <alignment horizontal="center" vertical="top"/>
    </xf>
    <xf numFmtId="0" fontId="59" fillId="0" borderId="0" xfId="98" applyFont="1" applyFill="1" applyBorder="1" applyAlignment="1">
      <alignment horizontal="left"/>
    </xf>
    <xf numFmtId="0" fontId="59" fillId="0" borderId="0" xfId="98" applyFont="1"/>
    <xf numFmtId="11" fontId="4" fillId="0" borderId="0" xfId="2" applyNumberFormat="1" applyFont="1" applyAlignment="1">
      <alignment horizontal="center"/>
    </xf>
    <xf numFmtId="11" fontId="15" fillId="0" borderId="0" xfId="0" applyNumberFormat="1" applyFont="1" applyAlignment="1">
      <alignment horizontal="center"/>
    </xf>
    <xf numFmtId="11" fontId="0" fillId="0" borderId="0" xfId="0" applyNumberFormat="1" applyAlignment="1">
      <alignment horizontal="center"/>
    </xf>
    <xf numFmtId="0" fontId="21" fillId="0" borderId="0" xfId="0" applyFont="1" applyBorder="1"/>
    <xf numFmtId="0" fontId="0" fillId="0" borderId="0" xfId="0" applyBorder="1" applyAlignment="1">
      <alignment horizontal="center" vertical="top"/>
    </xf>
    <xf numFmtId="0" fontId="3" fillId="11" borderId="1" xfId="0" applyFont="1" applyFill="1" applyBorder="1" applyAlignment="1">
      <alignment horizontal="center"/>
    </xf>
    <xf numFmtId="11" fontId="15" fillId="6" borderId="1" xfId="0" applyNumberFormat="1" applyFont="1" applyFill="1" applyBorder="1" applyAlignment="1">
      <alignment horizontal="center"/>
    </xf>
    <xf numFmtId="0" fontId="15" fillId="0" borderId="11" xfId="0" applyFont="1" applyBorder="1" applyProtection="1">
      <protection locked="0"/>
    </xf>
    <xf numFmtId="0" fontId="7" fillId="0" borderId="16" xfId="2" applyFont="1" applyFill="1" applyBorder="1" applyAlignment="1">
      <alignment horizontal="center" vertical="center" wrapText="1"/>
    </xf>
    <xf numFmtId="11" fontId="15" fillId="0" borderId="16" xfId="0" applyNumberFormat="1" applyFont="1" applyFill="1" applyBorder="1" applyAlignment="1">
      <alignment horizontal="center"/>
    </xf>
    <xf numFmtId="0" fontId="4" fillId="6" borderId="19" xfId="2" applyFont="1" applyFill="1" applyBorder="1" applyAlignment="1">
      <alignment horizontal="right"/>
    </xf>
    <xf numFmtId="11" fontId="15" fillId="0" borderId="35" xfId="0" applyNumberFormat="1" applyFont="1" applyFill="1" applyBorder="1" applyAlignment="1">
      <alignment horizontal="center"/>
    </xf>
    <xf numFmtId="164" fontId="30" fillId="6" borderId="1" xfId="0" applyNumberFormat="1" applyFont="1" applyFill="1" applyBorder="1" applyAlignment="1">
      <alignment horizontal="center" vertical="center" wrapText="1"/>
    </xf>
    <xf numFmtId="0" fontId="6" fillId="0" borderId="16" xfId="2" applyFont="1" applyFill="1" applyBorder="1" applyAlignment="1">
      <alignment horizontal="center"/>
    </xf>
    <xf numFmtId="11" fontId="4" fillId="0" borderId="16" xfId="2" applyNumberFormat="1" applyFont="1" applyFill="1" applyBorder="1" applyAlignment="1">
      <alignment horizontal="center"/>
    </xf>
    <xf numFmtId="0" fontId="4" fillId="0" borderId="16" xfId="2" applyFont="1" applyFill="1" applyBorder="1" applyAlignment="1">
      <alignment horizontal="center"/>
    </xf>
    <xf numFmtId="0" fontId="15" fillId="0" borderId="1" xfId="0" applyFont="1" applyBorder="1" applyAlignment="1" applyProtection="1">
      <protection locked="0"/>
    </xf>
    <xf numFmtId="11" fontId="15" fillId="10" borderId="16" xfId="1" applyNumberFormat="1" applyFont="1" applyFill="1" applyBorder="1" applyAlignment="1" applyProtection="1">
      <alignment horizontal="center" vertical="top"/>
      <protection hidden="1"/>
    </xf>
    <xf numFmtId="0" fontId="64" fillId="0" borderId="0" xfId="98" applyFont="1"/>
    <xf numFmtId="0" fontId="6" fillId="45" borderId="8" xfId="2" applyFont="1" applyFill="1" applyBorder="1" applyAlignment="1">
      <alignment horizontal="center" vertical="center" textRotation="90"/>
    </xf>
    <xf numFmtId="0" fontId="4" fillId="45" borderId="9" xfId="2" applyFont="1" applyFill="1" applyBorder="1" applyAlignment="1">
      <alignment horizontal="left" vertical="center"/>
    </xf>
    <xf numFmtId="0" fontId="4" fillId="0" borderId="16" xfId="2" applyFont="1" applyBorder="1" applyAlignment="1">
      <alignment horizontal="center" wrapText="1"/>
    </xf>
    <xf numFmtId="0" fontId="0" fillId="0" borderId="10" xfId="0" applyBorder="1" applyAlignment="1"/>
    <xf numFmtId="0" fontId="0" fillId="0" borderId="33" xfId="0" applyFill="1" applyBorder="1" applyAlignment="1">
      <alignment horizontal="left"/>
    </xf>
    <xf numFmtId="0" fontId="15" fillId="0" borderId="34" xfId="0" applyFont="1" applyBorder="1" applyProtection="1">
      <protection locked="0"/>
    </xf>
    <xf numFmtId="11" fontId="59" fillId="6" borderId="11" xfId="0" applyNumberFormat="1" applyFont="1" applyFill="1" applyBorder="1" applyAlignment="1">
      <alignment horizontal="center"/>
    </xf>
    <xf numFmtId="11" fontId="0" fillId="6" borderId="11" xfId="0" applyNumberFormat="1" applyFill="1" applyBorder="1" applyAlignment="1">
      <alignment horizontal="center"/>
    </xf>
    <xf numFmtId="0" fontId="59" fillId="6" borderId="57" xfId="0" applyFont="1" applyFill="1" applyBorder="1" applyAlignment="1">
      <alignment horizontal="left"/>
    </xf>
    <xf numFmtId="0" fontId="0" fillId="6" borderId="57" xfId="0" applyFill="1" applyBorder="1" applyAlignment="1">
      <alignment horizontal="left"/>
    </xf>
    <xf numFmtId="0" fontId="4" fillId="0" borderId="0" xfId="2" applyFont="1" applyBorder="1" applyAlignment="1" applyProtection="1">
      <alignment horizontal="left"/>
      <protection locked="0"/>
    </xf>
    <xf numFmtId="0" fontId="3" fillId="0" borderId="16" xfId="0" applyFont="1" applyBorder="1" applyAlignment="1">
      <alignment horizontal="center"/>
    </xf>
    <xf numFmtId="11" fontId="15" fillId="10" borderId="16" xfId="0" applyNumberFormat="1" applyFont="1" applyFill="1" applyBorder="1" applyAlignment="1" applyProtection="1">
      <alignment horizontal="center" vertical="top"/>
      <protection hidden="1"/>
    </xf>
    <xf numFmtId="0" fontId="15" fillId="0" borderId="16" xfId="0" applyFont="1" applyBorder="1" applyAlignment="1">
      <alignment horizontal="center" vertical="top"/>
    </xf>
    <xf numFmtId="0" fontId="4" fillId="0" borderId="16" xfId="0" applyFont="1" applyBorder="1" applyAlignment="1">
      <alignment horizontal="center" vertical="top"/>
    </xf>
    <xf numFmtId="0" fontId="4" fillId="13" borderId="0" xfId="2" applyNumberFormat="1" applyFont="1" applyFill="1" applyAlignment="1" applyProtection="1">
      <alignment horizontal="center" vertical="top" wrapText="1"/>
      <protection locked="0"/>
    </xf>
    <xf numFmtId="0" fontId="0" fillId="6" borderId="58" xfId="0" applyFill="1" applyBorder="1"/>
    <xf numFmtId="11" fontId="0" fillId="6" borderId="18" xfId="0" applyNumberFormat="1" applyFill="1" applyBorder="1" applyAlignment="1">
      <alignment horizontal="center"/>
    </xf>
    <xf numFmtId="11" fontId="0" fillId="6" borderId="59" xfId="0" applyNumberFormat="1" applyFill="1" applyBorder="1" applyAlignment="1">
      <alignment horizontal="center"/>
    </xf>
    <xf numFmtId="0" fontId="4" fillId="0" borderId="32" xfId="2" applyFont="1" applyBorder="1" applyAlignment="1" applyProtection="1">
      <alignment horizontal="left"/>
      <protection locked="0"/>
    </xf>
    <xf numFmtId="0" fontId="15" fillId="0" borderId="32" xfId="0" applyFont="1" applyBorder="1" applyProtection="1">
      <protection locked="0"/>
    </xf>
    <xf numFmtId="11" fontId="15" fillId="6" borderId="60" xfId="0" applyNumberFormat="1" applyFont="1" applyFill="1" applyBorder="1" applyAlignment="1">
      <alignment horizontal="center"/>
    </xf>
    <xf numFmtId="0" fontId="0" fillId="0" borderId="8" xfId="0" applyFill="1" applyBorder="1"/>
    <xf numFmtId="11" fontId="0" fillId="0" borderId="8" xfId="0" applyNumberFormat="1" applyFill="1" applyBorder="1"/>
    <xf numFmtId="11" fontId="0" fillId="0" borderId="12" xfId="0" applyNumberFormat="1" applyFill="1" applyBorder="1"/>
    <xf numFmtId="0" fontId="0" fillId="0" borderId="13" xfId="0" applyFill="1" applyBorder="1"/>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15" fillId="0" borderId="1" xfId="0" applyFont="1" applyBorder="1" applyAlignment="1" applyProtection="1">
      <protection locked="0"/>
    </xf>
    <xf numFmtId="0" fontId="15" fillId="0" borderId="10" xfId="0" applyFont="1" applyBorder="1" applyAlignment="1" applyProtection="1">
      <protection locked="0"/>
    </xf>
    <xf numFmtId="0" fontId="15" fillId="0" borderId="11" xfId="0" applyFont="1" applyBorder="1" applyAlignment="1" applyProtection="1">
      <protection locked="0"/>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 xfId="2" applyFill="1" applyBorder="1" applyAlignment="1"/>
    <xf numFmtId="0" fontId="0" fillId="0" borderId="10" xfId="0" applyBorder="1" applyAlignment="1"/>
    <xf numFmtId="0" fontId="0" fillId="0" borderId="17" xfId="0" applyBorder="1" applyAlignment="1"/>
    <xf numFmtId="0" fontId="10" fillId="0" borderId="2" xfId="2" applyFont="1" applyFill="1" applyBorder="1" applyAlignment="1">
      <alignment horizontal="center"/>
    </xf>
    <xf numFmtId="0" fontId="0" fillId="0" borderId="3" xfId="0" applyBorder="1" applyAlignment="1"/>
    <xf numFmtId="0" fontId="0" fillId="0" borderId="4" xfId="0" applyBorder="1" applyAlignment="1"/>
    <xf numFmtId="0" fontId="4" fillId="0" borderId="16" xfId="0" applyFont="1" applyBorder="1" applyAlignment="1" applyProtection="1">
      <alignment horizontal="left" vertical="top"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0" fillId="0" borderId="16" xfId="0" applyBorder="1" applyAlignment="1"/>
    <xf numFmtId="0" fontId="4" fillId="9" borderId="16" xfId="2" applyFill="1" applyBorder="1" applyAlignment="1">
      <alignment horizontal="center" vertical="top" wrapText="1"/>
    </xf>
    <xf numFmtId="0" fontId="20" fillId="0" borderId="0" xfId="0" applyFont="1" applyBorder="1" applyAlignment="1">
      <alignment horizontal="left" vertical="top" wrapText="1"/>
    </xf>
    <xf numFmtId="0" fontId="0" fillId="0" borderId="0"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6" fillId="0" borderId="30" xfId="2" applyFont="1" applyFill="1" applyBorder="1" applyAlignment="1">
      <alignment horizontal="center"/>
    </xf>
    <xf numFmtId="0" fontId="6" fillId="0" borderId="11" xfId="2" applyFont="1" applyFill="1" applyBorder="1" applyAlignment="1">
      <alignment horizontal="center"/>
    </xf>
    <xf numFmtId="0" fontId="3" fillId="0" borderId="0" xfId="0" applyFont="1" applyBorder="1" applyAlignment="1">
      <alignment horizontal="center"/>
    </xf>
    <xf numFmtId="0" fontId="20" fillId="0" borderId="16" xfId="0" applyFont="1" applyFill="1" applyBorder="1" applyAlignment="1">
      <alignment horizontal="center"/>
    </xf>
    <xf numFmtId="0" fontId="0" fillId="0" borderId="16" xfId="0" applyBorder="1" applyAlignment="1">
      <alignment horizontal="center"/>
    </xf>
    <xf numFmtId="0" fontId="3" fillId="0" borderId="56" xfId="0" applyFont="1" applyBorder="1" applyAlignment="1">
      <alignment horizontal="center"/>
    </xf>
    <xf numFmtId="0" fontId="3" fillId="0" borderId="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6" xfId="2" applyFont="1" applyFill="1" applyBorder="1" applyAlignment="1">
      <alignment horizontal="center" wrapText="1"/>
    </xf>
    <xf numFmtId="0" fontId="6" fillId="10" borderId="37"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6" xfId="2" applyFont="1" applyBorder="1" applyAlignment="1">
      <alignment horizontal="center" wrapText="1"/>
    </xf>
    <xf numFmtId="0" fontId="6" fillId="0" borderId="39" xfId="2" applyFont="1" applyBorder="1" applyAlignment="1">
      <alignment horizontal="center" wrapText="1"/>
    </xf>
    <xf numFmtId="0" fontId="6" fillId="0" borderId="37" xfId="2" applyFont="1" applyBorder="1" applyAlignment="1">
      <alignment horizontal="center" wrapText="1"/>
    </xf>
    <xf numFmtId="0" fontId="26" fillId="0" borderId="2" xfId="2" applyFont="1" applyBorder="1" applyAlignment="1">
      <alignment wrapText="1"/>
    </xf>
    <xf numFmtId="0" fontId="26" fillId="0" borderId="4" xfId="2" applyFont="1" applyBorder="1" applyAlignment="1">
      <alignment wrapText="1"/>
    </xf>
    <xf numFmtId="0" fontId="26" fillId="0" borderId="3" xfId="2" applyFont="1" applyBorder="1" applyAlignment="1">
      <alignment wrapText="1"/>
    </xf>
    <xf numFmtId="0" fontId="27" fillId="0" borderId="2" xfId="2" applyFont="1" applyBorder="1" applyAlignment="1">
      <alignment wrapText="1"/>
    </xf>
    <xf numFmtId="0" fontId="27" fillId="0" borderId="4" xfId="2" applyFont="1" applyBorder="1" applyAlignment="1">
      <alignment wrapText="1"/>
    </xf>
    <xf numFmtId="0" fontId="27" fillId="0" borderId="2" xfId="2" applyFont="1" applyBorder="1"/>
    <xf numFmtId="0" fontId="27"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11" fontId="3" fillId="0" borderId="31" xfId="0" applyNumberFormat="1" applyFont="1" applyFill="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3" fillId="0" borderId="52" xfId="0" applyFont="1" applyBorder="1" applyAlignment="1">
      <alignment horizontal="center"/>
    </xf>
    <xf numFmtId="0" fontId="0" fillId="0" borderId="52" xfId="0" applyBorder="1" applyAlignment="1">
      <alignment horizontal="center"/>
    </xf>
    <xf numFmtId="0" fontId="0" fillId="0" borderId="27" xfId="0" applyBorder="1" applyAlignment="1">
      <alignment horizontal="center"/>
    </xf>
    <xf numFmtId="0" fontId="3" fillId="0" borderId="52" xfId="0" applyFont="1" applyFill="1" applyBorder="1" applyAlignment="1">
      <alignment horizontal="center"/>
    </xf>
    <xf numFmtId="0" fontId="3" fillId="0" borderId="27" xfId="0" applyFont="1" applyBorder="1" applyAlignment="1">
      <alignment horizontal="center"/>
    </xf>
    <xf numFmtId="0" fontId="3" fillId="0" borderId="16" xfId="0" applyFont="1" applyBorder="1" applyAlignment="1">
      <alignment horizontal="center"/>
    </xf>
    <xf numFmtId="0" fontId="3" fillId="0" borderId="16" xfId="0" applyFont="1" applyFill="1" applyBorder="1" applyAlignment="1">
      <alignment horizontal="center"/>
    </xf>
    <xf numFmtId="0" fontId="3" fillId="0" borderId="32" xfId="0" applyFont="1" applyBorder="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Font="1" applyBorder="1" applyAlignment="1">
      <alignment horizontal="left" vertical="center" wrapText="1"/>
    </xf>
  </cellXfs>
  <cellStyles count="100">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98"/>
    <cellStyle name="Input 2" xfId="54"/>
    <cellStyle name="Linked Cell 2" xfId="55"/>
    <cellStyle name="Neutral 2" xfId="56"/>
    <cellStyle name="Normal" xfId="0" builtinId="0"/>
    <cellStyle name="Normal 2" xfId="2"/>
    <cellStyle name="Normal 3" xfId="57"/>
    <cellStyle name="Normal 3 2" xfId="99"/>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theme="1" tint="0.34998626667073579"/>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Aircraft Exhaust NOx Species</a:t>
            </a:r>
          </a:p>
        </c:rich>
      </c:tx>
      <c:overlay val="0"/>
      <c:spPr>
        <a:noFill/>
        <a:ln>
          <a:noFill/>
        </a:ln>
        <a:effectLst/>
      </c:spPr>
    </c:title>
    <c:autoTitleDeleted val="0"/>
    <c:plotArea>
      <c:layout/>
      <c:scatterChart>
        <c:scatterStyle val="smoothMarker"/>
        <c:varyColors val="0"/>
        <c:ser>
          <c:idx val="0"/>
          <c:order val="0"/>
          <c:tx>
            <c:strRef>
              <c:f>NOx_Species!$B$4</c:f>
              <c:strCache>
                <c:ptCount val="1"/>
                <c:pt idx="0">
                  <c:v>NO2</c:v>
                </c:pt>
              </c:strCache>
            </c:strRef>
          </c:tx>
          <c:spPr>
            <a:ln w="19050" cap="rnd">
              <a:solidFill>
                <a:schemeClr val="accent1"/>
              </a:solidFill>
              <a:round/>
            </a:ln>
            <a:effectLst/>
          </c:spPr>
          <c:marker>
            <c:symbol val="none"/>
          </c:marker>
          <c:xVal>
            <c:numRef>
              <c:f>NOx_Species!$A$5:$A$12</c:f>
              <c:numCache>
                <c:formatCode>General</c:formatCode>
                <c:ptCount val="8"/>
                <c:pt idx="0">
                  <c:v>100</c:v>
                </c:pt>
                <c:pt idx="1">
                  <c:v>85</c:v>
                </c:pt>
                <c:pt idx="2">
                  <c:v>65</c:v>
                </c:pt>
                <c:pt idx="3">
                  <c:v>45</c:v>
                </c:pt>
                <c:pt idx="4">
                  <c:v>30</c:v>
                </c:pt>
                <c:pt idx="5">
                  <c:v>15</c:v>
                </c:pt>
                <c:pt idx="6">
                  <c:v>7</c:v>
                </c:pt>
                <c:pt idx="7">
                  <c:v>4</c:v>
                </c:pt>
              </c:numCache>
            </c:numRef>
          </c:xVal>
          <c:yVal>
            <c:numRef>
              <c:f>NOx_Species!$B$5:$B$12</c:f>
              <c:numCache>
                <c:formatCode>General</c:formatCode>
                <c:ptCount val="8"/>
                <c:pt idx="0">
                  <c:v>7.7540636719599103</c:v>
                </c:pt>
                <c:pt idx="1">
                  <c:v>8.5973710148837093</c:v>
                </c:pt>
                <c:pt idx="2">
                  <c:v>9.2714186893124104</c:v>
                </c:pt>
                <c:pt idx="3">
                  <c:v>11.542561205931399</c:v>
                </c:pt>
                <c:pt idx="4">
                  <c:v>15.7192948187865</c:v>
                </c:pt>
                <c:pt idx="5">
                  <c:v>45.951827614091499</c:v>
                </c:pt>
                <c:pt idx="6">
                  <c:v>89.587727867469795</c:v>
                </c:pt>
                <c:pt idx="7">
                  <c:v>95.321794548971695</c:v>
                </c:pt>
              </c:numCache>
            </c:numRef>
          </c:yVal>
          <c:smooth val="1"/>
          <c:extLst>
            <c:ext xmlns:c16="http://schemas.microsoft.com/office/drawing/2014/chart" uri="{C3380CC4-5D6E-409C-BE32-E72D297353CC}">
              <c16:uniqueId val="{00000000-FEC9-4A19-99E5-17C2F98A15F4}"/>
            </c:ext>
          </c:extLst>
        </c:ser>
        <c:ser>
          <c:idx val="1"/>
          <c:order val="1"/>
          <c:tx>
            <c:strRef>
              <c:f>NOx_Species!$C$4</c:f>
              <c:strCache>
                <c:ptCount val="1"/>
                <c:pt idx="0">
                  <c:v>NO</c:v>
                </c:pt>
              </c:strCache>
            </c:strRef>
          </c:tx>
          <c:spPr>
            <a:ln w="19050" cap="rnd">
              <a:solidFill>
                <a:schemeClr val="accent2"/>
              </a:solidFill>
              <a:round/>
            </a:ln>
            <a:effectLst/>
          </c:spPr>
          <c:marker>
            <c:symbol val="none"/>
          </c:marker>
          <c:xVal>
            <c:numRef>
              <c:f>NOx_Species!$A$5:$A$12</c:f>
              <c:numCache>
                <c:formatCode>General</c:formatCode>
                <c:ptCount val="8"/>
                <c:pt idx="0">
                  <c:v>100</c:v>
                </c:pt>
                <c:pt idx="1">
                  <c:v>85</c:v>
                </c:pt>
                <c:pt idx="2">
                  <c:v>65</c:v>
                </c:pt>
                <c:pt idx="3">
                  <c:v>45</c:v>
                </c:pt>
                <c:pt idx="4">
                  <c:v>30</c:v>
                </c:pt>
                <c:pt idx="5">
                  <c:v>15</c:v>
                </c:pt>
                <c:pt idx="6">
                  <c:v>7</c:v>
                </c:pt>
                <c:pt idx="7">
                  <c:v>4</c:v>
                </c:pt>
              </c:numCache>
            </c:numRef>
          </c:xVal>
          <c:yVal>
            <c:numRef>
              <c:f>NOx_Species!$C$5:$C$12</c:f>
              <c:numCache>
                <c:formatCode>General</c:formatCode>
                <c:ptCount val="8"/>
                <c:pt idx="0">
                  <c:v>91.668916030807196</c:v>
                </c:pt>
                <c:pt idx="1">
                  <c:v>90.500956021098801</c:v>
                </c:pt>
                <c:pt idx="2">
                  <c:v>89.469974471067403</c:v>
                </c:pt>
                <c:pt idx="3">
                  <c:v>87.416388179243</c:v>
                </c:pt>
                <c:pt idx="4">
                  <c:v>82.900843133799697</c:v>
                </c:pt>
                <c:pt idx="5">
                  <c:v>52.785477207874401</c:v>
                </c:pt>
                <c:pt idx="6">
                  <c:v>8.7122097860475591</c:v>
                </c:pt>
                <c:pt idx="7">
                  <c:v>2.9040182070657199</c:v>
                </c:pt>
              </c:numCache>
            </c:numRef>
          </c:yVal>
          <c:smooth val="1"/>
          <c:extLst>
            <c:ext xmlns:c16="http://schemas.microsoft.com/office/drawing/2014/chart" uri="{C3380CC4-5D6E-409C-BE32-E72D297353CC}">
              <c16:uniqueId val="{00000001-FEC9-4A19-99E5-17C2F98A15F4}"/>
            </c:ext>
          </c:extLst>
        </c:ser>
        <c:ser>
          <c:idx val="2"/>
          <c:order val="2"/>
          <c:tx>
            <c:strRef>
              <c:f>NOx_Species!$D$4</c:f>
              <c:strCache>
                <c:ptCount val="1"/>
                <c:pt idx="0">
                  <c:v>HONO</c:v>
                </c:pt>
              </c:strCache>
            </c:strRef>
          </c:tx>
          <c:spPr>
            <a:ln w="19050" cap="rnd">
              <a:solidFill>
                <a:schemeClr val="accent3"/>
              </a:solidFill>
              <a:round/>
            </a:ln>
            <a:effectLst/>
          </c:spPr>
          <c:marker>
            <c:symbol val="none"/>
          </c:marker>
          <c:xVal>
            <c:numRef>
              <c:f>NOx_Species!$A$5:$A$12</c:f>
              <c:numCache>
                <c:formatCode>General</c:formatCode>
                <c:ptCount val="8"/>
                <c:pt idx="0">
                  <c:v>100</c:v>
                </c:pt>
                <c:pt idx="1">
                  <c:v>85</c:v>
                </c:pt>
                <c:pt idx="2">
                  <c:v>65</c:v>
                </c:pt>
                <c:pt idx="3">
                  <c:v>45</c:v>
                </c:pt>
                <c:pt idx="4">
                  <c:v>30</c:v>
                </c:pt>
                <c:pt idx="5">
                  <c:v>15</c:v>
                </c:pt>
                <c:pt idx="6">
                  <c:v>7</c:v>
                </c:pt>
                <c:pt idx="7">
                  <c:v>4</c:v>
                </c:pt>
              </c:numCache>
            </c:numRef>
          </c:xVal>
          <c:yVal>
            <c:numRef>
              <c:f>NOx_Species!$D$5:$D$12</c:f>
              <c:numCache>
                <c:formatCode>General</c:formatCode>
                <c:ptCount val="8"/>
                <c:pt idx="0">
                  <c:v>0.57702029723279902</c:v>
                </c:pt>
                <c:pt idx="1">
                  <c:v>0.90167296401743802</c:v>
                </c:pt>
                <c:pt idx="2">
                  <c:v>1.25860683962009</c:v>
                </c:pt>
                <c:pt idx="3">
                  <c:v>1.0410506148255401</c:v>
                </c:pt>
                <c:pt idx="4">
                  <c:v>1.37986204741371</c:v>
                </c:pt>
                <c:pt idx="5">
                  <c:v>1.2626951780340601</c:v>
                </c:pt>
                <c:pt idx="6">
                  <c:v>1.70006234648254</c:v>
                </c:pt>
                <c:pt idx="7">
                  <c:v>1.7741872439625299</c:v>
                </c:pt>
              </c:numCache>
            </c:numRef>
          </c:yVal>
          <c:smooth val="1"/>
          <c:extLst>
            <c:ext xmlns:c16="http://schemas.microsoft.com/office/drawing/2014/chart" uri="{C3380CC4-5D6E-409C-BE32-E72D297353CC}">
              <c16:uniqueId val="{00000002-FEC9-4A19-99E5-17C2F98A15F4}"/>
            </c:ext>
          </c:extLst>
        </c:ser>
        <c:dLbls>
          <c:showLegendKey val="0"/>
          <c:showVal val="0"/>
          <c:showCatName val="0"/>
          <c:showSerName val="0"/>
          <c:showPercent val="0"/>
          <c:showBubbleSize val="0"/>
        </c:dLbls>
        <c:axId val="587924328"/>
        <c:axId val="475980536"/>
      </c:scatterChart>
      <c:valAx>
        <c:axId val="5879243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Rated Thrust</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980536"/>
        <c:crosses val="autoZero"/>
        <c:crossBetween val="midCat"/>
      </c:valAx>
      <c:valAx>
        <c:axId val="475980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weight emission</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2432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38</xdr:row>
      <xdr:rowOff>38100</xdr:rowOff>
    </xdr:from>
    <xdr:to>
      <xdr:col>13</xdr:col>
      <xdr:colOff>0</xdr:colOff>
      <xdr:row>52</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25</xdr:row>
      <xdr:rowOff>56030</xdr:rowOff>
    </xdr:from>
    <xdr:to>
      <xdr:col>15</xdr:col>
      <xdr:colOff>5740444</xdr:colOff>
      <xdr:row>28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323850</xdr:colOff>
      <xdr:row>254</xdr:row>
      <xdr:rowOff>0</xdr:rowOff>
    </xdr:from>
    <xdr:to>
      <xdr:col>7</xdr:col>
      <xdr:colOff>1219200</xdr:colOff>
      <xdr:row>256</xdr:row>
      <xdr:rowOff>19050</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12325350" y="51454050"/>
          <a:ext cx="6610350" cy="400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3</xdr:row>
      <xdr:rowOff>42861</xdr:rowOff>
    </xdr:from>
    <xdr:to>
      <xdr:col>16</xdr:col>
      <xdr:colOff>0</xdr:colOff>
      <xdr:row>22</xdr:row>
      <xdr:rowOff>38100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0" y="304800"/>
          <a:ext cx="7216385" cy="3833587"/>
          <a:chOff x="0" y="304800"/>
          <a:chExt cx="7216385" cy="3833587"/>
        </a:xfrm>
      </xdr:grpSpPr>
      <xdr:grpSp>
        <xdr:nvGrpSpPr>
          <xdr:cNvPr id="2" name="Legend">
            <a:extLst>
              <a:ext uri="{FF2B5EF4-FFF2-40B4-BE49-F238E27FC236}">
                <a16:creationId xmlns:a16="http://schemas.microsoft.com/office/drawing/2014/main" id="{00000000-0008-0000-0E00-000002000000}"/>
              </a:ext>
            </a:extLst>
          </xdr:cNvPr>
          <xdr:cNvGrpSpPr/>
        </xdr:nvGrpSpPr>
        <xdr:grpSpPr>
          <a:xfrm>
            <a:off x="0" y="33528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E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E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E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Combustion of Kerosene</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E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15" name="Boundary Group">
            <a:extLst>
              <a:ext uri="{FF2B5EF4-FFF2-40B4-BE49-F238E27FC236}">
                <a16:creationId xmlns:a16="http://schemas.microsoft.com/office/drawing/2014/main" id="{00000000-0008-0000-0E00-00000F000000}"/>
              </a:ext>
            </a:extLst>
          </xdr:cNvPr>
          <xdr:cNvGrpSpPr/>
        </xdr:nvGrpSpPr>
        <xdr:grpSpPr>
          <a:xfrm>
            <a:off x="3556000" y="304800"/>
            <a:ext cx="3660385" cy="2940708"/>
            <a:chOff x="3556000" y="304800"/>
            <a:chExt cx="3660385" cy="2940708"/>
          </a:xfrm>
        </xdr:grpSpPr>
        <xdr:sp macro="" textlink="">
          <xdr:nvSpPr>
            <xdr:cNvPr id="8" name="Boundary Box">
              <a:extLst>
                <a:ext uri="{FF2B5EF4-FFF2-40B4-BE49-F238E27FC236}">
                  <a16:creationId xmlns:a16="http://schemas.microsoft.com/office/drawing/2014/main" id="{00000000-0008-0000-0E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Combustion of Kerosene: System Boundary</a:t>
              </a:r>
            </a:p>
          </xdr:txBody>
        </xdr:sp>
        <xdr:sp macro="" textlink="">
          <xdr:nvSpPr>
            <xdr:cNvPr id="9" name="Process">
              <a:extLst>
                <a:ext uri="{FF2B5EF4-FFF2-40B4-BE49-F238E27FC236}">
                  <a16:creationId xmlns:a16="http://schemas.microsoft.com/office/drawing/2014/main" id="{00000000-0008-0000-0E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includes the emissions associated with the combustion of kerosene</a:t>
              </a:r>
            </a:p>
          </xdr:txBody>
        </xdr:sp>
        <xdr:sp macro="" textlink="">
          <xdr:nvSpPr>
            <xdr:cNvPr id="12" name="Link 1">
              <a:extLst>
                <a:ext uri="{FF2B5EF4-FFF2-40B4-BE49-F238E27FC236}">
                  <a16:creationId xmlns:a16="http://schemas.microsoft.com/office/drawing/2014/main" id="{00000000-0008-0000-0E00-00000C000000}"/>
                </a:ext>
              </a:extLst>
            </xdr:cNvPr>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3" name="Upstream Emssion Data 1">
            <a:extLst>
              <a:ext uri="{FF2B5EF4-FFF2-40B4-BE49-F238E27FC236}">
                <a16:creationId xmlns:a16="http://schemas.microsoft.com/office/drawing/2014/main" id="{00000000-0008-0000-0E00-00000D000000}"/>
              </a:ext>
            </a:extLst>
          </xdr:cNvPr>
          <xdr:cNvSpPr/>
        </xdr:nvSpPr>
        <xdr:spPr>
          <a:xfrm>
            <a:off x="1600200" y="14320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Kerosene</a:t>
            </a:r>
          </a:p>
        </xdr:txBody>
      </xdr:sp>
      <xdr:cxnSp macro="">
        <xdr:nvCxnSpPr>
          <xdr:cNvPr id="14" name="Straight Arrow Connector 1">
            <a:extLst>
              <a:ext uri="{FF2B5EF4-FFF2-40B4-BE49-F238E27FC236}">
                <a16:creationId xmlns:a16="http://schemas.microsoft.com/office/drawing/2014/main" id="{00000000-0008-0000-0E00-00000E000000}"/>
              </a:ext>
            </a:extLst>
          </xdr:cNvPr>
          <xdr:cNvCxnSpPr>
            <a:stCxn id="13" idx="2"/>
            <a:endCxn id="8" idx="1"/>
          </xdr:cNvCxnSpPr>
        </xdr:nvCxnSpPr>
        <xdr:spPr>
          <a:xfrm flipV="1">
            <a:off x="2997901" y="1775154"/>
            <a:ext cx="558099" cy="546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sites/OSAP/Energy%20Analysis%20Collaboration/LCA/Unit%20Process%20Development/Approved_Remove_Screenshots/Stage5_O_Jet_Kerosene_Combustion/Stage3_Gasoline_Combustion.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71077/Documents/NETL/Petroleum%20Model%20Fuels/Stage3_Gasoline_Combustion.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PS"/>
      <sheetName val="Reference Source Info"/>
      <sheetName val="DQI"/>
      <sheetName val="Definitions"/>
      <sheetName val="Gasoline"/>
      <sheetName val="Gasoline_Filter1"/>
      <sheetName val="Gasoline_GHG"/>
      <sheetName val="Gasoline Scenarios"/>
      <sheetName val="Black Carbon"/>
      <sheetName val="Conversions"/>
      <sheetName val="Assumptions"/>
      <sheetName val="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PS"/>
      <sheetName val="Reference Source Info"/>
      <sheetName val="DQI"/>
      <sheetName val="Definitions"/>
      <sheetName val="Gasoline"/>
      <sheetName val="Gasoline_Filter1"/>
      <sheetName val="Gasoline_GHG"/>
      <sheetName val="Vehicle_Eff"/>
      <sheetName val="Gasoline_Scenarios"/>
      <sheetName val="Conversions"/>
      <sheetName val="Assumptions"/>
      <sheetName val="Black Carbon"/>
      <sheetName val="Stage3_Gasoline_Combustion.01"/>
    </sheetNames>
    <sheetDataSet>
      <sheetData sheetId="0"/>
      <sheetData sheetId="1"/>
      <sheetData sheetId="2"/>
      <sheetData sheetId="3"/>
      <sheetData sheetId="4"/>
      <sheetData sheetId="5"/>
      <sheetData sheetId="6"/>
      <sheetData sheetId="7"/>
      <sheetData sheetId="8"/>
      <sheetData sheetId="9"/>
      <sheetData sheetId="10"/>
      <sheetData sheetId="11">
        <row r="6">
          <cell r="C6">
            <v>1000</v>
          </cell>
        </row>
        <row r="8">
          <cell r="C8">
            <v>2.2046199999999998</v>
          </cell>
        </row>
        <row r="11">
          <cell r="C11">
            <v>127913.13574143029</v>
          </cell>
        </row>
        <row r="12">
          <cell r="C12">
            <v>2.7912709414818311</v>
          </cell>
        </row>
        <row r="13">
          <cell r="C13">
            <v>3.1916377187953193</v>
          </cell>
        </row>
        <row r="14">
          <cell r="C14">
            <v>3.0025778919982233</v>
          </cell>
        </row>
        <row r="18">
          <cell r="C18">
            <v>1.0550550000000001</v>
          </cell>
        </row>
      </sheetData>
      <sheetData sheetId="12"/>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epa.gov/ttnchie1/ap42/ch01/final/c01s03.pdf" TargetMode="External"/><Relationship Id="rId3" Type="http://schemas.openxmlformats.org/officeDocument/2006/relationships/hyperlink" Target="http://cfpub.epa.gov/webfire/" TargetMode="External"/><Relationship Id="rId7" Type="http://schemas.openxmlformats.org/officeDocument/2006/relationships/hyperlink" Target="http://cfpub.epa.gov/si/speciate/ehpa_speciate_search.cfm?txtKeywords=aircraft+exhaust&amp;btnSearch=Search&amp;optProfileType=O" TargetMode="External"/><Relationship Id="rId2" Type="http://schemas.openxmlformats.org/officeDocument/2006/relationships/hyperlink" Target="http://www.netl.doe.gov/File%20Library/Research/Energy%20Analysis/Life%20Cycle%20Analysis/NETL-LCA-Petroleum-based-Fuels-Nov-2008.pdf" TargetMode="External"/><Relationship Id="rId1" Type="http://schemas.openxmlformats.org/officeDocument/2006/relationships/hyperlink" Target="http://www.epa.gov/climateleadership/inventory/ghg-emissions.html" TargetMode="External"/><Relationship Id="rId6" Type="http://schemas.openxmlformats.org/officeDocument/2006/relationships/hyperlink" Target="http://www.eia.gov/dnav/pet/tbldefs/pet_cons_821dsta_tbldef2.asp" TargetMode="External"/><Relationship Id="rId5" Type="http://schemas.openxmlformats.org/officeDocument/2006/relationships/hyperlink" Target="http://www.epa.gov/blackcarbon/2012report/Chapter4.pdf" TargetMode="External"/><Relationship Id="rId10" Type="http://schemas.openxmlformats.org/officeDocument/2006/relationships/printerSettings" Target="../printerSettings/printerSettings4.bin"/><Relationship Id="rId4" Type="http://schemas.openxmlformats.org/officeDocument/2006/relationships/hyperlink" Target="http://www.epa.gov/climatechange/Downloads/ghgemissions/US-GHG-Inventory-2014-Annex-6-Additional-Information.pdf" TargetMode="External"/><Relationship Id="rId9" Type="http://schemas.openxmlformats.org/officeDocument/2006/relationships/hyperlink" Target="http://www.nap.edu/catalog.php?record_id=1419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1"/>
  <sheetViews>
    <sheetView workbookViewId="0">
      <selection activeCell="P1" sqref="P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63" t="s">
        <v>0</v>
      </c>
      <c r="B1" s="463"/>
      <c r="C1" s="463"/>
      <c r="D1" s="463"/>
      <c r="E1" s="463"/>
      <c r="F1" s="463"/>
      <c r="G1" s="463"/>
      <c r="H1" s="463"/>
      <c r="I1" s="463"/>
      <c r="J1" s="463"/>
      <c r="K1" s="463"/>
      <c r="L1" s="463"/>
      <c r="M1" s="463"/>
      <c r="N1" s="463"/>
      <c r="O1" s="1"/>
    </row>
    <row r="2" spans="1:27" ht="21" thickBot="1" x14ac:dyDescent="0.35">
      <c r="A2" s="463" t="s">
        <v>1</v>
      </c>
      <c r="B2" s="463"/>
      <c r="C2" s="463"/>
      <c r="D2" s="463"/>
      <c r="E2" s="463"/>
      <c r="F2" s="463"/>
      <c r="G2" s="463"/>
      <c r="H2" s="463"/>
      <c r="I2" s="463"/>
      <c r="J2" s="463"/>
      <c r="K2" s="463"/>
      <c r="L2" s="463"/>
      <c r="M2" s="463"/>
      <c r="N2" s="463"/>
      <c r="O2" s="1"/>
    </row>
    <row r="3" spans="1:27" ht="12.75" customHeight="1" thickBot="1" x14ac:dyDescent="0.25">
      <c r="B3" s="2"/>
      <c r="C3" s="4" t="s">
        <v>2</v>
      </c>
      <c r="D3" s="5" t="str">
        <f>'Data Summary'!D4</f>
        <v>Combustion of Kerosene</v>
      </c>
      <c r="E3" s="6"/>
      <c r="F3" s="6"/>
      <c r="G3" s="6"/>
      <c r="H3" s="6"/>
      <c r="I3" s="6"/>
      <c r="J3" s="6"/>
      <c r="K3" s="6"/>
      <c r="L3" s="6"/>
      <c r="M3" s="7"/>
      <c r="N3" s="2"/>
      <c r="O3" s="2"/>
    </row>
    <row r="4" spans="1:27" ht="42.75" customHeight="1" thickBot="1" x14ac:dyDescent="0.25">
      <c r="B4" s="2"/>
      <c r="C4" s="4" t="s">
        <v>3</v>
      </c>
      <c r="D4" s="464" t="str">
        <f>'Data Summary'!D6</f>
        <v>This unit process includes the emissions associated with the combustion of kerosene</v>
      </c>
      <c r="E4" s="465"/>
      <c r="F4" s="465"/>
      <c r="G4" s="465"/>
      <c r="H4" s="465"/>
      <c r="I4" s="465"/>
      <c r="J4" s="465"/>
      <c r="K4" s="465"/>
      <c r="L4" s="465"/>
      <c r="M4" s="466"/>
      <c r="N4" s="2"/>
      <c r="O4" s="2"/>
    </row>
    <row r="5" spans="1:27" ht="39" customHeight="1" thickBot="1" x14ac:dyDescent="0.25">
      <c r="B5" s="2"/>
      <c r="C5" s="4" t="s">
        <v>4</v>
      </c>
      <c r="D5" s="467" t="s">
        <v>656</v>
      </c>
      <c r="E5" s="468"/>
      <c r="F5" s="468"/>
      <c r="G5" s="468"/>
      <c r="H5" s="468"/>
      <c r="I5" s="468"/>
      <c r="J5" s="468"/>
      <c r="K5" s="468"/>
      <c r="L5" s="468"/>
      <c r="M5" s="469"/>
      <c r="N5" s="2"/>
      <c r="O5" s="2"/>
    </row>
    <row r="6" spans="1:27" ht="56.25" customHeight="1" thickBot="1" x14ac:dyDescent="0.25">
      <c r="B6" s="2"/>
      <c r="C6" s="8" t="s">
        <v>5</v>
      </c>
      <c r="D6" s="467" t="s">
        <v>6</v>
      </c>
      <c r="E6" s="468"/>
      <c r="F6" s="468"/>
      <c r="G6" s="468"/>
      <c r="H6" s="468"/>
      <c r="I6" s="468"/>
      <c r="J6" s="468"/>
      <c r="K6" s="468"/>
      <c r="L6" s="468"/>
      <c r="M6" s="46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457" t="s">
        <v>10</v>
      </c>
      <c r="C9" s="10" t="s">
        <v>11</v>
      </c>
      <c r="D9" s="459" t="s">
        <v>12</v>
      </c>
      <c r="E9" s="459"/>
      <c r="F9" s="459"/>
      <c r="G9" s="459"/>
      <c r="H9" s="459"/>
      <c r="I9" s="459"/>
      <c r="J9" s="459"/>
      <c r="K9" s="459"/>
      <c r="L9" s="459"/>
      <c r="M9" s="460"/>
      <c r="N9" s="2"/>
      <c r="O9" s="2"/>
      <c r="P9" s="2"/>
      <c r="Q9" s="2"/>
      <c r="R9" s="2"/>
      <c r="S9" s="2"/>
      <c r="T9" s="2"/>
      <c r="U9" s="2"/>
      <c r="V9" s="2"/>
      <c r="W9" s="2"/>
      <c r="X9" s="2"/>
      <c r="Y9" s="2"/>
      <c r="Z9" s="2"/>
      <c r="AA9" s="2"/>
    </row>
    <row r="10" spans="1:27" s="11" customFormat="1" ht="15" customHeight="1" x14ac:dyDescent="0.2">
      <c r="A10" s="2"/>
      <c r="B10" s="458"/>
      <c r="C10" s="12" t="s">
        <v>13</v>
      </c>
      <c r="D10" s="461" t="s">
        <v>14</v>
      </c>
      <c r="E10" s="461"/>
      <c r="F10" s="461"/>
      <c r="G10" s="461"/>
      <c r="H10" s="461"/>
      <c r="I10" s="461"/>
      <c r="J10" s="461"/>
      <c r="K10" s="461"/>
      <c r="L10" s="461"/>
      <c r="M10" s="462"/>
      <c r="N10" s="2"/>
      <c r="O10" s="2"/>
      <c r="P10" s="2"/>
      <c r="Q10" s="2"/>
      <c r="R10" s="2"/>
      <c r="S10" s="2"/>
      <c r="T10" s="2"/>
      <c r="U10" s="2"/>
      <c r="V10" s="2"/>
      <c r="W10" s="2"/>
      <c r="X10" s="2"/>
      <c r="Y10" s="2"/>
      <c r="Z10" s="2"/>
      <c r="AA10" s="2"/>
    </row>
    <row r="11" spans="1:27" s="11" customFormat="1" ht="15" customHeight="1" x14ac:dyDescent="0.2">
      <c r="A11" s="2"/>
      <c r="B11" s="458"/>
      <c r="C11" s="12" t="s">
        <v>15</v>
      </c>
      <c r="D11" s="461" t="s">
        <v>16</v>
      </c>
      <c r="E11" s="461"/>
      <c r="F11" s="461"/>
      <c r="G11" s="461"/>
      <c r="H11" s="461"/>
      <c r="I11" s="461"/>
      <c r="J11" s="461"/>
      <c r="K11" s="461"/>
      <c r="L11" s="461"/>
      <c r="M11" s="462"/>
      <c r="N11" s="2"/>
      <c r="O11" s="2"/>
      <c r="P11" s="2"/>
      <c r="Q11" s="2"/>
      <c r="R11" s="2"/>
      <c r="S11" s="2"/>
      <c r="T11" s="2"/>
      <c r="U11" s="2"/>
      <c r="V11" s="2"/>
      <c r="W11" s="2"/>
      <c r="X11" s="2"/>
      <c r="Y11" s="2"/>
      <c r="Z11" s="2"/>
      <c r="AA11" s="2"/>
    </row>
    <row r="12" spans="1:27" s="11" customFormat="1" ht="15" customHeight="1" x14ac:dyDescent="0.2">
      <c r="A12" s="2"/>
      <c r="B12" s="458"/>
      <c r="C12" s="12" t="s">
        <v>17</v>
      </c>
      <c r="D12" s="461" t="s">
        <v>18</v>
      </c>
      <c r="E12" s="461"/>
      <c r="F12" s="461"/>
      <c r="G12" s="461"/>
      <c r="H12" s="461"/>
      <c r="I12" s="461"/>
      <c r="J12" s="461"/>
      <c r="K12" s="461"/>
      <c r="L12" s="461"/>
      <c r="M12" s="462"/>
      <c r="N12" s="2"/>
      <c r="O12" s="2"/>
      <c r="P12" s="2"/>
      <c r="Q12" s="2"/>
      <c r="R12" s="2"/>
      <c r="S12" s="2"/>
      <c r="T12" s="2"/>
      <c r="U12" s="2"/>
      <c r="V12" s="2"/>
      <c r="W12" s="2"/>
      <c r="X12" s="2"/>
      <c r="Y12" s="2"/>
      <c r="Z12" s="2"/>
      <c r="AA12" s="2"/>
    </row>
    <row r="13" spans="1:27" s="11" customFormat="1" ht="15" customHeight="1" x14ac:dyDescent="0.2">
      <c r="A13" s="2"/>
      <c r="B13" s="427"/>
      <c r="C13" s="428" t="s">
        <v>635</v>
      </c>
      <c r="D13" s="453" t="s">
        <v>638</v>
      </c>
      <c r="E13" s="453"/>
      <c r="F13" s="453"/>
      <c r="G13" s="453"/>
      <c r="H13" s="453"/>
      <c r="I13" s="453"/>
      <c r="J13" s="453"/>
      <c r="K13" s="453"/>
      <c r="L13" s="453"/>
      <c r="M13" s="454"/>
      <c r="N13" s="2"/>
      <c r="O13" s="2"/>
      <c r="P13" s="2"/>
      <c r="Q13" s="2"/>
      <c r="R13" s="2"/>
      <c r="S13" s="2"/>
      <c r="T13" s="2"/>
      <c r="U13" s="2"/>
      <c r="V13" s="2"/>
      <c r="W13" s="2"/>
      <c r="X13" s="2"/>
      <c r="Y13" s="2"/>
      <c r="Z13" s="2"/>
      <c r="AA13" s="2"/>
    </row>
    <row r="14" spans="1:27" ht="15" customHeight="1" x14ac:dyDescent="0.2">
      <c r="B14" s="472" t="s">
        <v>19</v>
      </c>
      <c r="C14" s="13" t="s">
        <v>326</v>
      </c>
      <c r="D14" s="453" t="s">
        <v>639</v>
      </c>
      <c r="E14" s="453"/>
      <c r="F14" s="453"/>
      <c r="G14" s="453"/>
      <c r="H14" s="453"/>
      <c r="I14" s="453"/>
      <c r="J14" s="453"/>
      <c r="K14" s="453"/>
      <c r="L14" s="453"/>
      <c r="M14" s="454"/>
      <c r="N14" s="2"/>
      <c r="O14" s="2"/>
    </row>
    <row r="15" spans="1:27" ht="15" customHeight="1" x14ac:dyDescent="0.2">
      <c r="B15" s="472"/>
      <c r="C15" s="13" t="s">
        <v>629</v>
      </c>
      <c r="D15" s="453" t="s">
        <v>640</v>
      </c>
      <c r="E15" s="453"/>
      <c r="F15" s="453"/>
      <c r="G15" s="453"/>
      <c r="H15" s="453"/>
      <c r="I15" s="453"/>
      <c r="J15" s="453"/>
      <c r="K15" s="453"/>
      <c r="L15" s="453"/>
      <c r="M15" s="454"/>
      <c r="N15" s="2"/>
      <c r="O15" s="2"/>
    </row>
    <row r="16" spans="1:27" ht="15" customHeight="1" x14ac:dyDescent="0.2">
      <c r="B16" s="472"/>
      <c r="C16" s="13" t="s">
        <v>630</v>
      </c>
      <c r="D16" s="453" t="s">
        <v>530</v>
      </c>
      <c r="E16" s="455"/>
      <c r="F16" s="455"/>
      <c r="G16" s="455"/>
      <c r="H16" s="455"/>
      <c r="I16" s="455"/>
      <c r="J16" s="455"/>
      <c r="K16" s="455"/>
      <c r="L16" s="455"/>
      <c r="M16" s="456"/>
      <c r="N16" s="2"/>
      <c r="O16" s="2"/>
    </row>
    <row r="17" spans="2:15" ht="15" customHeight="1" x14ac:dyDescent="0.2">
      <c r="B17" s="472"/>
      <c r="C17" s="13" t="s">
        <v>631</v>
      </c>
      <c r="D17" s="453" t="s">
        <v>641</v>
      </c>
      <c r="E17" s="455"/>
      <c r="F17" s="455"/>
      <c r="G17" s="455"/>
      <c r="H17" s="455"/>
      <c r="I17" s="455"/>
      <c r="J17" s="455"/>
      <c r="K17" s="455"/>
      <c r="L17" s="455"/>
      <c r="M17" s="456"/>
      <c r="N17" s="2"/>
      <c r="O17" s="2"/>
    </row>
    <row r="18" spans="2:15" ht="15" customHeight="1" x14ac:dyDescent="0.2">
      <c r="B18" s="472"/>
      <c r="C18" s="13" t="s">
        <v>632</v>
      </c>
      <c r="D18" s="453" t="s">
        <v>642</v>
      </c>
      <c r="E18" s="455"/>
      <c r="F18" s="455"/>
      <c r="G18" s="455"/>
      <c r="H18" s="455"/>
      <c r="I18" s="455"/>
      <c r="J18" s="455"/>
      <c r="K18" s="455"/>
      <c r="L18" s="455"/>
      <c r="M18" s="456"/>
      <c r="N18" s="2"/>
      <c r="O18" s="2"/>
    </row>
    <row r="19" spans="2:15" ht="15" customHeight="1" x14ac:dyDescent="0.2">
      <c r="B19" s="472"/>
      <c r="C19" s="13" t="s">
        <v>636</v>
      </c>
      <c r="D19" s="453" t="s">
        <v>637</v>
      </c>
      <c r="E19" s="453"/>
      <c r="F19" s="453"/>
      <c r="G19" s="453"/>
      <c r="H19" s="453"/>
      <c r="I19" s="453"/>
      <c r="J19" s="453"/>
      <c r="K19" s="453"/>
      <c r="L19" s="453"/>
      <c r="M19" s="454"/>
      <c r="N19" s="2"/>
      <c r="O19" s="2"/>
    </row>
    <row r="20" spans="2:15" ht="15" customHeight="1" x14ac:dyDescent="0.2">
      <c r="B20" s="472"/>
      <c r="C20" s="14" t="s">
        <v>20</v>
      </c>
      <c r="D20" s="474" t="s">
        <v>21</v>
      </c>
      <c r="E20" s="474"/>
      <c r="F20" s="474"/>
      <c r="G20" s="474"/>
      <c r="H20" s="474"/>
      <c r="I20" s="474"/>
      <c r="J20" s="474"/>
      <c r="K20" s="474"/>
      <c r="L20" s="474"/>
      <c r="M20" s="475"/>
      <c r="N20" s="2"/>
      <c r="O20" s="2"/>
    </row>
    <row r="21" spans="2:15" ht="15" customHeight="1" x14ac:dyDescent="0.2">
      <c r="B21" s="472"/>
      <c r="C21" s="15" t="s">
        <v>22</v>
      </c>
      <c r="D21" s="474" t="s">
        <v>22</v>
      </c>
      <c r="E21" s="474"/>
      <c r="F21" s="474"/>
      <c r="G21" s="474"/>
      <c r="H21" s="474"/>
      <c r="I21" s="474"/>
      <c r="J21" s="474"/>
      <c r="K21" s="474"/>
      <c r="L21" s="474"/>
      <c r="M21" s="475"/>
      <c r="N21" s="2"/>
      <c r="O21" s="2"/>
    </row>
    <row r="22" spans="2:15" ht="15" customHeight="1" thickBot="1" x14ac:dyDescent="0.25">
      <c r="B22" s="473"/>
      <c r="C22" s="16"/>
      <c r="D22" s="476"/>
      <c r="E22" s="476"/>
      <c r="F22" s="476"/>
      <c r="G22" s="476"/>
      <c r="H22" s="476"/>
      <c r="I22" s="476"/>
      <c r="J22" s="476"/>
      <c r="K22" s="476"/>
      <c r="L22" s="476"/>
      <c r="M22" s="477"/>
      <c r="N22" s="2"/>
      <c r="O22" s="2"/>
    </row>
    <row r="23" spans="2:15" x14ac:dyDescent="0.2">
      <c r="B23" s="9"/>
      <c r="C23" s="9"/>
      <c r="D23" s="9"/>
      <c r="E23" s="9"/>
      <c r="F23" s="9"/>
      <c r="G23" s="9"/>
      <c r="H23" s="9"/>
      <c r="I23" s="9"/>
      <c r="J23" s="9"/>
      <c r="K23" s="9"/>
      <c r="L23" s="9"/>
      <c r="M23" s="9"/>
      <c r="N23" s="2"/>
      <c r="O23" s="2"/>
    </row>
    <row r="24" spans="2:15" x14ac:dyDescent="0.2">
      <c r="B24" s="9" t="s">
        <v>23</v>
      </c>
      <c r="C24" s="9"/>
      <c r="D24" s="9"/>
      <c r="E24" s="9"/>
      <c r="F24" s="9"/>
      <c r="G24" s="9"/>
      <c r="H24" s="9"/>
      <c r="I24" s="9"/>
      <c r="J24" s="9"/>
      <c r="K24" s="9"/>
      <c r="L24" s="9"/>
      <c r="M24" s="9"/>
      <c r="N24" s="2"/>
      <c r="O24" s="2"/>
    </row>
    <row r="25" spans="2:15" x14ac:dyDescent="0.2">
      <c r="B25" s="9"/>
      <c r="C25" s="17">
        <v>41723</v>
      </c>
      <c r="D25" s="9"/>
      <c r="E25" s="9"/>
      <c r="F25" s="9"/>
      <c r="G25" s="9"/>
      <c r="H25" s="9"/>
      <c r="I25" s="9"/>
      <c r="J25" s="9"/>
      <c r="K25" s="9"/>
      <c r="L25" s="9"/>
      <c r="M25" s="9"/>
      <c r="N25" s="2"/>
      <c r="O25" s="2"/>
    </row>
    <row r="26" spans="2:15" x14ac:dyDescent="0.2">
      <c r="B26" s="9" t="s">
        <v>24</v>
      </c>
      <c r="C26" s="9"/>
      <c r="D26" s="9"/>
      <c r="E26" s="9"/>
      <c r="F26" s="9"/>
      <c r="G26" s="9"/>
      <c r="H26" s="9"/>
      <c r="I26" s="9"/>
      <c r="J26" s="9"/>
      <c r="K26" s="9"/>
      <c r="L26" s="9"/>
      <c r="M26" s="9"/>
      <c r="N26" s="2"/>
      <c r="O26" s="2"/>
    </row>
    <row r="27" spans="2:15" x14ac:dyDescent="0.2">
      <c r="B27" s="9"/>
      <c r="C27" s="18" t="s">
        <v>25</v>
      </c>
      <c r="D27" s="9"/>
      <c r="E27" s="9"/>
      <c r="F27" s="9"/>
      <c r="G27" s="9"/>
      <c r="H27" s="9"/>
      <c r="I27" s="9"/>
      <c r="J27" s="9"/>
      <c r="K27" s="9"/>
      <c r="L27" s="9"/>
      <c r="M27" s="9"/>
      <c r="N27" s="2"/>
      <c r="O27" s="2"/>
    </row>
    <row r="28" spans="2:15" x14ac:dyDescent="0.2">
      <c r="B28" s="9" t="s">
        <v>26</v>
      </c>
      <c r="C28" s="18"/>
      <c r="D28" s="9"/>
      <c r="E28" s="9"/>
      <c r="F28" s="9"/>
      <c r="G28" s="9"/>
      <c r="H28" s="9"/>
      <c r="I28" s="9"/>
      <c r="J28" s="9"/>
      <c r="K28" s="9"/>
      <c r="L28" s="9"/>
      <c r="M28" s="9"/>
      <c r="N28" s="2"/>
      <c r="O28" s="2"/>
    </row>
    <row r="29" spans="2:15" x14ac:dyDescent="0.2">
      <c r="B29" s="9"/>
      <c r="C29" s="18" t="s">
        <v>27</v>
      </c>
      <c r="D29" s="9"/>
      <c r="E29" s="9"/>
      <c r="F29" s="9"/>
      <c r="G29" s="9"/>
      <c r="H29" s="9"/>
      <c r="I29" s="9"/>
      <c r="J29" s="9"/>
      <c r="K29" s="9"/>
      <c r="L29" s="9"/>
      <c r="M29" s="9"/>
      <c r="N29" s="2"/>
      <c r="O29" s="2"/>
    </row>
    <row r="30" spans="2:15" x14ac:dyDescent="0.2">
      <c r="B30" s="9" t="s">
        <v>28</v>
      </c>
      <c r="C30" s="9"/>
      <c r="D30" s="9"/>
      <c r="E30" s="9"/>
      <c r="F30" s="9"/>
      <c r="G30" s="9"/>
      <c r="H30" s="9"/>
      <c r="I30" s="9"/>
      <c r="J30" s="9"/>
      <c r="K30" s="9"/>
      <c r="L30" s="9"/>
      <c r="M30" s="9"/>
      <c r="N30" s="2"/>
      <c r="O30" s="2"/>
    </row>
    <row r="31" spans="2:15" ht="38.25" customHeight="1" x14ac:dyDescent="0.2">
      <c r="B31" s="9"/>
      <c r="C31" s="470" t="str">
        <f>"This document should be cited as: NETL (2014). NETL Life Cycle Inventory Data – Unit Process: "&amp;D3&amp;". U.S. Department of Energy, National Energy Technology Laboratory. Last Updated: March 2014 (version 01). www.netl.doe.gov/LCA (http://www.netl.doe.gov/LCA)"</f>
        <v>This document should be cited as: NETL (2014). NETL Life Cycle Inventory Data – Unit Process: Combustion of Kerosene. U.S. Department of Energy, National Energy Technology Laboratory. Last Updated: March 2014 (version 01). www.netl.doe.gov/LCA (http://www.netl.doe.gov/LCA)</v>
      </c>
      <c r="D31" s="470"/>
      <c r="E31" s="470"/>
      <c r="F31" s="470"/>
      <c r="G31" s="470"/>
      <c r="H31" s="470"/>
      <c r="I31" s="470"/>
      <c r="J31" s="470"/>
      <c r="K31" s="470"/>
      <c r="L31" s="470"/>
      <c r="M31" s="470"/>
      <c r="N31" s="2"/>
      <c r="O31" s="2"/>
    </row>
    <row r="32" spans="2:15" x14ac:dyDescent="0.2">
      <c r="B32" s="9" t="s">
        <v>29</v>
      </c>
      <c r="C32" s="9"/>
      <c r="D32" s="9"/>
      <c r="E32" s="9"/>
      <c r="F32" s="9"/>
      <c r="G32" s="18"/>
      <c r="H32" s="18"/>
      <c r="I32" s="18"/>
      <c r="J32" s="18"/>
      <c r="K32" s="18"/>
      <c r="L32" s="18"/>
      <c r="M32" s="18"/>
      <c r="N32" s="2"/>
      <c r="O32" s="2"/>
    </row>
    <row r="33" spans="2:16" x14ac:dyDescent="0.2">
      <c r="B33" s="18"/>
      <c r="C33" s="18" t="s">
        <v>30</v>
      </c>
      <c r="D33" s="18"/>
      <c r="E33" s="19" t="s">
        <v>31</v>
      </c>
      <c r="F33" s="20"/>
      <c r="G33" s="18" t="s">
        <v>32</v>
      </c>
      <c r="H33" s="18"/>
      <c r="I33" s="18"/>
      <c r="J33" s="18"/>
      <c r="K33" s="18"/>
      <c r="L33" s="18"/>
      <c r="M33" s="18"/>
      <c r="N33" s="2"/>
      <c r="O33" s="2"/>
      <c r="P33" s="18"/>
    </row>
    <row r="34" spans="2:16" x14ac:dyDescent="0.2">
      <c r="B34" s="18"/>
      <c r="C34" s="18" t="s">
        <v>33</v>
      </c>
      <c r="D34" s="18"/>
      <c r="E34" s="18"/>
      <c r="F34" s="18"/>
      <c r="G34" s="18"/>
      <c r="H34" s="18"/>
      <c r="I34" s="18"/>
      <c r="J34" s="18"/>
      <c r="K34" s="18"/>
      <c r="L34" s="18"/>
      <c r="M34" s="18"/>
      <c r="N34" s="2"/>
      <c r="O34" s="2"/>
      <c r="P34" s="18"/>
    </row>
    <row r="35" spans="2:16" x14ac:dyDescent="0.2">
      <c r="B35" s="18"/>
      <c r="C35" s="18" t="s">
        <v>34</v>
      </c>
      <c r="D35" s="18"/>
      <c r="E35" s="18"/>
      <c r="F35" s="18"/>
      <c r="G35" s="18"/>
      <c r="H35" s="18"/>
      <c r="I35" s="18"/>
      <c r="J35" s="18"/>
      <c r="K35" s="18"/>
      <c r="L35" s="18"/>
      <c r="M35" s="18"/>
      <c r="N35" s="18"/>
      <c r="O35" s="18"/>
      <c r="P35" s="18"/>
    </row>
    <row r="36" spans="2:16" x14ac:dyDescent="0.2">
      <c r="B36" s="18"/>
      <c r="C36" s="471" t="s">
        <v>35</v>
      </c>
      <c r="D36" s="471"/>
      <c r="E36" s="471"/>
      <c r="F36" s="471"/>
      <c r="G36" s="471"/>
      <c r="H36" s="471"/>
      <c r="I36" s="471"/>
      <c r="J36" s="471"/>
      <c r="K36" s="471"/>
      <c r="L36" s="471"/>
      <c r="M36" s="471"/>
      <c r="N36" s="18"/>
      <c r="O36" s="18"/>
      <c r="P36" s="18"/>
    </row>
    <row r="37" spans="2:16" x14ac:dyDescent="0.2">
      <c r="B37" s="18"/>
      <c r="C37" s="18"/>
      <c r="D37" s="18"/>
      <c r="E37" s="18"/>
      <c r="F37" s="18"/>
      <c r="G37" s="18"/>
      <c r="H37" s="18"/>
      <c r="I37" s="18"/>
      <c r="J37" s="18"/>
      <c r="K37" s="18"/>
      <c r="L37" s="18"/>
      <c r="M37" s="18"/>
      <c r="N37" s="18"/>
      <c r="O37" s="18"/>
    </row>
    <row r="38" spans="2:16" x14ac:dyDescent="0.2">
      <c r="B38" s="9" t="s">
        <v>36</v>
      </c>
      <c r="C38" s="18"/>
      <c r="D38" s="18"/>
      <c r="E38" s="18"/>
      <c r="F38" s="18"/>
      <c r="G38" s="18"/>
      <c r="H38" s="18"/>
      <c r="I38" s="18"/>
      <c r="J38" s="18"/>
      <c r="K38" s="18"/>
      <c r="L38" s="18"/>
      <c r="M38" s="18"/>
      <c r="N38" s="18"/>
      <c r="O38" s="18"/>
    </row>
    <row r="39" spans="2:16" x14ac:dyDescent="0.2">
      <c r="B39" s="18"/>
      <c r="C39" s="18"/>
      <c r="D39" s="18"/>
      <c r="E39" s="18"/>
      <c r="F39" s="18"/>
      <c r="G39" s="18"/>
      <c r="H39" s="18"/>
      <c r="I39" s="18"/>
      <c r="J39" s="18"/>
      <c r="K39" s="18"/>
      <c r="L39" s="18"/>
      <c r="M39" s="18"/>
      <c r="N39" s="18"/>
      <c r="O39" s="18"/>
    </row>
    <row r="40" spans="2:16" x14ac:dyDescent="0.2">
      <c r="B40" s="18"/>
      <c r="C40" s="18"/>
      <c r="D40" s="18"/>
      <c r="E40" s="18"/>
      <c r="F40" s="18"/>
      <c r="G40" s="18"/>
      <c r="H40" s="18"/>
      <c r="I40" s="18"/>
      <c r="J40" s="18"/>
      <c r="K40" s="18"/>
      <c r="L40" s="18"/>
      <c r="M40" s="18"/>
      <c r="N40" s="18"/>
      <c r="O40" s="18"/>
    </row>
    <row r="41" spans="2:16" x14ac:dyDescent="0.2">
      <c r="B41" s="18"/>
      <c r="C41" s="18"/>
      <c r="D41" s="18"/>
      <c r="E41" s="18"/>
      <c r="F41" s="18"/>
      <c r="G41" s="18"/>
      <c r="H41" s="18"/>
      <c r="I41" s="18"/>
      <c r="J41" s="18"/>
      <c r="K41" s="18"/>
      <c r="L41" s="18"/>
      <c r="M41" s="18"/>
      <c r="N41" s="18"/>
      <c r="O41" s="18"/>
    </row>
    <row r="42" spans="2:16" x14ac:dyDescent="0.2">
      <c r="B42" s="18"/>
      <c r="C42" s="18"/>
      <c r="D42" s="18"/>
      <c r="E42" s="18"/>
      <c r="F42" s="18"/>
      <c r="G42" s="18"/>
      <c r="H42" s="18"/>
      <c r="I42" s="18"/>
      <c r="J42" s="18"/>
      <c r="K42" s="18"/>
      <c r="L42" s="18"/>
      <c r="M42" s="18"/>
      <c r="N42" s="18"/>
      <c r="O42" s="18"/>
    </row>
    <row r="43" spans="2:16" x14ac:dyDescent="0.2">
      <c r="B43" s="18"/>
      <c r="C43" s="18"/>
      <c r="D43" s="18"/>
      <c r="E43" s="18"/>
      <c r="F43" s="18"/>
      <c r="G43" s="18"/>
      <c r="H43" s="18"/>
      <c r="I43" s="18"/>
      <c r="J43" s="18"/>
      <c r="K43" s="18"/>
      <c r="L43" s="18"/>
      <c r="M43" s="18"/>
      <c r="N43" s="18"/>
      <c r="O43" s="18"/>
    </row>
    <row r="44" spans="2:16" x14ac:dyDescent="0.2">
      <c r="B44" s="18"/>
      <c r="C44" s="18"/>
      <c r="D44" s="18"/>
      <c r="E44" s="18"/>
      <c r="F44" s="18"/>
      <c r="G44" s="18"/>
      <c r="H44" s="18"/>
      <c r="I44" s="18"/>
      <c r="J44" s="18"/>
      <c r="K44" s="18"/>
      <c r="L44" s="18"/>
      <c r="M44" s="18"/>
      <c r="N44" s="18"/>
      <c r="O44" s="18"/>
    </row>
    <row r="45" spans="2:16" x14ac:dyDescent="0.2">
      <c r="B45" s="18"/>
      <c r="C45" s="18"/>
      <c r="D45" s="18"/>
      <c r="E45" s="18"/>
      <c r="F45" s="18"/>
      <c r="G45" s="18"/>
      <c r="H45" s="18"/>
      <c r="I45" s="18"/>
      <c r="J45" s="18"/>
      <c r="K45" s="18"/>
      <c r="L45" s="18"/>
      <c r="M45" s="18"/>
      <c r="N45" s="18"/>
      <c r="O45" s="18"/>
    </row>
    <row r="46" spans="2:16" x14ac:dyDescent="0.2">
      <c r="B46" s="18"/>
      <c r="C46" s="18"/>
      <c r="D46" s="18"/>
      <c r="E46" s="18"/>
      <c r="F46" s="18"/>
      <c r="G46" s="18"/>
      <c r="H46" s="18"/>
      <c r="I46" s="18"/>
      <c r="J46" s="18"/>
      <c r="K46" s="18"/>
      <c r="L46" s="18"/>
      <c r="M46" s="18"/>
      <c r="N46" s="18"/>
      <c r="O46" s="18"/>
    </row>
    <row r="47" spans="2:16" x14ac:dyDescent="0.2">
      <c r="B47" s="18"/>
      <c r="C47" s="18"/>
      <c r="D47" s="18"/>
      <c r="E47" s="18"/>
      <c r="F47" s="18"/>
      <c r="G47" s="18"/>
      <c r="H47" s="18"/>
      <c r="I47" s="18"/>
      <c r="J47" s="18"/>
      <c r="K47" s="18"/>
      <c r="L47" s="18"/>
      <c r="M47" s="18"/>
      <c r="N47" s="18"/>
      <c r="O47" s="18"/>
    </row>
    <row r="48" spans="2:16"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9" t="s">
        <v>37</v>
      </c>
      <c r="C54" s="18"/>
      <c r="D54" s="18"/>
      <c r="E54" s="18"/>
      <c r="F54" s="18"/>
      <c r="G54" s="18"/>
      <c r="H54" s="18"/>
      <c r="I54" s="18"/>
      <c r="J54" s="18"/>
      <c r="K54" s="18"/>
      <c r="L54" s="18"/>
      <c r="M54" s="18"/>
      <c r="N54" s="18"/>
      <c r="O54" s="18"/>
    </row>
    <row r="55" spans="2:15" x14ac:dyDescent="0.2">
      <c r="B55" s="18"/>
      <c r="C55" s="21" t="s">
        <v>38</v>
      </c>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row r="508" spans="2:15" x14ac:dyDescent="0.2">
      <c r="B508" s="18"/>
      <c r="C508" s="18"/>
      <c r="D508" s="18"/>
      <c r="E508" s="18"/>
      <c r="F508" s="18"/>
      <c r="G508" s="18"/>
      <c r="H508" s="18"/>
      <c r="I508" s="18"/>
      <c r="J508" s="18"/>
      <c r="K508" s="18"/>
      <c r="L508" s="18"/>
      <c r="M508" s="18"/>
      <c r="N508" s="18"/>
      <c r="O508" s="18"/>
    </row>
    <row r="509" spans="2:15" x14ac:dyDescent="0.2">
      <c r="B509" s="18"/>
      <c r="C509" s="18"/>
      <c r="D509" s="18"/>
      <c r="E509" s="18"/>
      <c r="F509" s="18"/>
      <c r="G509" s="18"/>
      <c r="H509" s="18"/>
      <c r="I509" s="18"/>
      <c r="J509" s="18"/>
      <c r="K509" s="18"/>
      <c r="L509" s="18"/>
      <c r="M509" s="18"/>
      <c r="N509" s="18"/>
      <c r="O509" s="18"/>
    </row>
    <row r="510" spans="2:15" x14ac:dyDescent="0.2">
      <c r="B510" s="18"/>
      <c r="C510" s="18"/>
      <c r="D510" s="18"/>
      <c r="E510" s="18"/>
      <c r="F510" s="18"/>
      <c r="G510" s="18"/>
      <c r="H510" s="18"/>
      <c r="I510" s="18"/>
      <c r="J510" s="18"/>
      <c r="K510" s="18"/>
      <c r="L510" s="18"/>
      <c r="M510" s="18"/>
      <c r="N510" s="18"/>
      <c r="O510" s="18"/>
    </row>
    <row r="511" spans="2:15" x14ac:dyDescent="0.2">
      <c r="B511" s="18"/>
      <c r="C511" s="18"/>
      <c r="D511" s="18"/>
      <c r="E511" s="18"/>
      <c r="F511" s="18"/>
      <c r="G511" s="18"/>
      <c r="H511" s="18"/>
      <c r="I511" s="18"/>
      <c r="J511" s="18"/>
      <c r="K511" s="18"/>
      <c r="L511" s="18"/>
      <c r="M511" s="18"/>
      <c r="N511" s="18"/>
      <c r="O511" s="18"/>
    </row>
  </sheetData>
  <mergeCells count="23">
    <mergeCell ref="C31:M31"/>
    <mergeCell ref="C36:M36"/>
    <mergeCell ref="B14:B22"/>
    <mergeCell ref="D14:M14"/>
    <mergeCell ref="D15:M15"/>
    <mergeCell ref="D16:M16"/>
    <mergeCell ref="D19:M19"/>
    <mergeCell ref="D20:M20"/>
    <mergeCell ref="D21:M21"/>
    <mergeCell ref="D22:M22"/>
    <mergeCell ref="A1:N1"/>
    <mergeCell ref="A2:N2"/>
    <mergeCell ref="D4:M4"/>
    <mergeCell ref="D5:M5"/>
    <mergeCell ref="D6:M6"/>
    <mergeCell ref="D13:M13"/>
    <mergeCell ref="D17:M17"/>
    <mergeCell ref="D18:M18"/>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3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16"/>
  <sheetViews>
    <sheetView workbookViewId="0"/>
  </sheetViews>
  <sheetFormatPr defaultRowHeight="15" x14ac:dyDescent="0.25"/>
  <cols>
    <col min="1" max="1" width="15" bestFit="1" customWidth="1"/>
  </cols>
  <sheetData>
    <row r="1" spans="1:10" ht="23.25" x14ac:dyDescent="0.4">
      <c r="B1" s="316"/>
      <c r="J1" s="67" t="s">
        <v>581</v>
      </c>
    </row>
    <row r="3" spans="1:10" x14ac:dyDescent="0.25">
      <c r="A3" t="s">
        <v>580</v>
      </c>
    </row>
    <row r="4" spans="1:10" x14ac:dyDescent="0.25">
      <c r="A4" s="218" t="s">
        <v>483</v>
      </c>
      <c r="B4" s="326" t="s">
        <v>484</v>
      </c>
      <c r="C4" s="326" t="s">
        <v>429</v>
      </c>
      <c r="D4" s="326" t="s">
        <v>430</v>
      </c>
    </row>
    <row r="5" spans="1:10" x14ac:dyDescent="0.25">
      <c r="A5">
        <v>100</v>
      </c>
      <c r="B5" s="327">
        <v>7.7540636719599103</v>
      </c>
      <c r="C5" s="327">
        <v>91.668916030807196</v>
      </c>
      <c r="D5" s="327">
        <v>0.57702029723279902</v>
      </c>
    </row>
    <row r="6" spans="1:10" x14ac:dyDescent="0.25">
      <c r="A6">
        <v>85</v>
      </c>
      <c r="B6" s="327">
        <v>8.5973710148837093</v>
      </c>
      <c r="C6" s="327">
        <v>90.500956021098801</v>
      </c>
      <c r="D6" s="327">
        <v>0.90167296401743802</v>
      </c>
    </row>
    <row r="7" spans="1:10" x14ac:dyDescent="0.25">
      <c r="A7" s="328">
        <v>65</v>
      </c>
      <c r="B7" s="329">
        <v>9.2714186893124104</v>
      </c>
      <c r="C7" s="329">
        <v>89.469974471067403</v>
      </c>
      <c r="D7" s="329">
        <v>1.25860683962009</v>
      </c>
    </row>
    <row r="8" spans="1:10" x14ac:dyDescent="0.25">
      <c r="A8">
        <v>45</v>
      </c>
      <c r="B8" s="327">
        <v>11.542561205931399</v>
      </c>
      <c r="C8" s="327">
        <v>87.416388179243</v>
      </c>
      <c r="D8" s="327">
        <v>1.0410506148255401</v>
      </c>
    </row>
    <row r="9" spans="1:10" x14ac:dyDescent="0.25">
      <c r="A9">
        <v>30</v>
      </c>
      <c r="B9" s="327">
        <v>15.7192948187865</v>
      </c>
      <c r="C9" s="327">
        <v>82.900843133799697</v>
      </c>
      <c r="D9" s="327">
        <v>1.37986204741371</v>
      </c>
    </row>
    <row r="10" spans="1:10" x14ac:dyDescent="0.25">
      <c r="A10">
        <v>15</v>
      </c>
      <c r="B10" s="327">
        <v>45.951827614091499</v>
      </c>
      <c r="C10" s="327">
        <v>52.785477207874401</v>
      </c>
      <c r="D10" s="327">
        <v>1.2626951780340601</v>
      </c>
    </row>
    <row r="11" spans="1:10" x14ac:dyDescent="0.25">
      <c r="A11">
        <v>7</v>
      </c>
      <c r="B11" s="327">
        <v>89.587727867469795</v>
      </c>
      <c r="C11" s="327">
        <v>8.7122097860475591</v>
      </c>
      <c r="D11" s="327">
        <v>1.70006234648254</v>
      </c>
    </row>
    <row r="12" spans="1:10" x14ac:dyDescent="0.25">
      <c r="A12">
        <v>4</v>
      </c>
      <c r="B12" s="327">
        <v>95.321794548971695</v>
      </c>
      <c r="C12" s="327">
        <v>2.9040182070657199</v>
      </c>
      <c r="D12" s="327">
        <v>1.7741872439625299</v>
      </c>
    </row>
    <row r="14" spans="1:10" x14ac:dyDescent="0.25">
      <c r="A14" s="218" t="s">
        <v>483</v>
      </c>
      <c r="B14" s="326" t="s">
        <v>484</v>
      </c>
      <c r="C14" s="326" t="s">
        <v>429</v>
      </c>
      <c r="D14" s="326" t="s">
        <v>430</v>
      </c>
    </row>
    <row r="15" spans="1:10" x14ac:dyDescent="0.25">
      <c r="A15" s="328">
        <v>65</v>
      </c>
      <c r="B15" s="330">
        <f>B7/100</f>
        <v>9.2714186893124106E-2</v>
      </c>
      <c r="C15" s="330">
        <f t="shared" ref="C15:D15" si="0">C7/100</f>
        <v>0.89469974471067404</v>
      </c>
      <c r="D15" s="330">
        <f t="shared" si="0"/>
        <v>1.2586068396200901E-2</v>
      </c>
    </row>
    <row r="16" spans="1:10" x14ac:dyDescent="0.25">
      <c r="A16" s="183"/>
      <c r="B16" s="183"/>
      <c r="C16" s="183"/>
      <c r="D16" s="183"/>
    </row>
  </sheetData>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O84"/>
  <sheetViews>
    <sheetView workbookViewId="0">
      <selection activeCell="F19" sqref="F19"/>
    </sheetView>
  </sheetViews>
  <sheetFormatPr defaultRowHeight="15" x14ac:dyDescent="0.25"/>
  <cols>
    <col min="1" max="1" width="38.5703125" bestFit="1" customWidth="1"/>
    <col min="2" max="2" width="12.7109375" bestFit="1" customWidth="1"/>
    <col min="4" max="4" width="11.42578125" bestFit="1" customWidth="1"/>
    <col min="7" max="8" width="38.5703125" bestFit="1" customWidth="1"/>
    <col min="9" max="9" width="12.7109375" bestFit="1" customWidth="1"/>
    <col min="10" max="10" width="8.5703125" bestFit="1" customWidth="1"/>
    <col min="11" max="11" width="11.42578125" bestFit="1" customWidth="1"/>
    <col min="12" max="12" width="29.28515625" customWidth="1"/>
    <col min="13" max="13" width="16.42578125" customWidth="1"/>
  </cols>
  <sheetData>
    <row r="1" spans="1:11" ht="20.25" x14ac:dyDescent="0.3">
      <c r="G1" s="67" t="s">
        <v>531</v>
      </c>
    </row>
    <row r="2" spans="1:11" x14ac:dyDescent="0.25">
      <c r="A2" s="331" t="s">
        <v>485</v>
      </c>
    </row>
    <row r="3" spans="1:11" ht="15.75" x14ac:dyDescent="0.25">
      <c r="G3" s="332"/>
      <c r="H3" s="217"/>
      <c r="I3" s="217"/>
      <c r="J3" s="217"/>
      <c r="K3" s="217"/>
    </row>
    <row r="4" spans="1:11" x14ac:dyDescent="0.25">
      <c r="H4" s="217"/>
      <c r="I4" s="217"/>
      <c r="J4" s="217"/>
      <c r="K4" s="217"/>
    </row>
    <row r="5" spans="1:11" x14ac:dyDescent="0.25">
      <c r="A5" s="333"/>
      <c r="B5" s="310"/>
      <c r="C5" s="310"/>
      <c r="D5" s="310"/>
      <c r="G5" s="333"/>
      <c r="H5" s="310"/>
      <c r="I5" s="310"/>
      <c r="J5" s="310"/>
      <c r="K5" s="217"/>
    </row>
    <row r="6" spans="1:11" x14ac:dyDescent="0.25">
      <c r="A6" s="304" t="s">
        <v>586</v>
      </c>
      <c r="B6" s="334"/>
      <c r="C6" s="335"/>
      <c r="D6" s="217"/>
      <c r="G6" s="304"/>
      <c r="H6" s="334"/>
      <c r="I6" s="335"/>
      <c r="J6" s="217"/>
      <c r="K6" s="217"/>
    </row>
    <row r="7" spans="1:11" ht="15.75" x14ac:dyDescent="0.25">
      <c r="A7" s="336" t="s">
        <v>449</v>
      </c>
      <c r="B7" s="337"/>
      <c r="C7" s="338"/>
      <c r="D7" s="313"/>
      <c r="G7" s="304"/>
      <c r="H7" s="334"/>
      <c r="I7" s="335"/>
      <c r="J7" s="217"/>
      <c r="K7" s="217"/>
    </row>
    <row r="8" spans="1:11" ht="15.75" thickBot="1" x14ac:dyDescent="0.3">
      <c r="A8" s="339" t="s">
        <v>486</v>
      </c>
      <c r="B8" s="337"/>
      <c r="C8" s="338"/>
      <c r="D8" s="313"/>
      <c r="G8" s="304"/>
      <c r="H8" s="334"/>
      <c r="I8" s="335"/>
      <c r="J8" s="217"/>
      <c r="K8" s="217"/>
    </row>
    <row r="9" spans="1:11" x14ac:dyDescent="0.25">
      <c r="A9" s="340" t="s">
        <v>487</v>
      </c>
      <c r="B9" s="341" t="s">
        <v>488</v>
      </c>
      <c r="C9" s="342" t="s">
        <v>489</v>
      </c>
      <c r="D9" s="343" t="s">
        <v>490</v>
      </c>
      <c r="E9" s="310"/>
      <c r="G9" s="333"/>
      <c r="H9" s="344"/>
      <c r="I9" s="310"/>
      <c r="J9" s="310"/>
      <c r="K9" s="310"/>
    </row>
    <row r="10" spans="1:11" ht="18" x14ac:dyDescent="0.35">
      <c r="A10" s="345" t="s">
        <v>378</v>
      </c>
      <c r="B10" s="346">
        <f>Kerosene_Filter1!F180</f>
        <v>0</v>
      </c>
      <c r="C10" s="346">
        <f>Kerosene_Filter1!H180</f>
        <v>5.6038321435983675E-2</v>
      </c>
      <c r="D10" s="347">
        <f>Kerosene_Filter1!G180</f>
        <v>2.7052982762199012E-2</v>
      </c>
      <c r="E10" s="348"/>
      <c r="G10" s="212"/>
      <c r="H10" s="349"/>
      <c r="I10" s="349"/>
      <c r="J10" s="349"/>
      <c r="K10" s="348"/>
    </row>
    <row r="11" spans="1:11" x14ac:dyDescent="0.25">
      <c r="A11" s="345" t="s">
        <v>269</v>
      </c>
      <c r="B11" s="346">
        <f>Kerosene_Filter1!$F$181</f>
        <v>1.8357381160063614E-2</v>
      </c>
      <c r="C11" s="346">
        <f>Kerosene_Filter1!$F$181</f>
        <v>1.8357381160063614E-2</v>
      </c>
      <c r="D11" s="347">
        <f>Kerosene_Filter1!$F$181</f>
        <v>1.8357381160063614E-2</v>
      </c>
      <c r="E11" s="348"/>
      <c r="G11" s="212"/>
      <c r="H11" s="349"/>
      <c r="I11" s="335"/>
      <c r="J11" s="335"/>
      <c r="K11" s="348"/>
    </row>
    <row r="12" spans="1:11" ht="18" x14ac:dyDescent="0.35">
      <c r="A12" s="345" t="s">
        <v>379</v>
      </c>
      <c r="B12" s="346">
        <f>Kerosene_Filter1!$F$182</f>
        <v>8.5216895700926915E-2</v>
      </c>
      <c r="C12" s="346">
        <v>0</v>
      </c>
      <c r="D12" s="347">
        <v>0</v>
      </c>
      <c r="E12" s="348"/>
      <c r="G12" s="212"/>
      <c r="H12" s="349"/>
      <c r="I12" s="335"/>
      <c r="J12" s="335"/>
      <c r="K12" s="348"/>
    </row>
    <row r="13" spans="1:11" x14ac:dyDescent="0.25">
      <c r="A13" s="345" t="s">
        <v>659</v>
      </c>
      <c r="B13" s="346">
        <f>Kerosene_Filter1!$F$186</f>
        <v>5.9903033259154966E-3</v>
      </c>
      <c r="C13" s="346">
        <f>Kerosene_Filter1!$F$186</f>
        <v>5.9903033259154966E-3</v>
      </c>
      <c r="D13" s="347">
        <f>Kerosene_Filter1!$F$186</f>
        <v>5.9903033259154966E-3</v>
      </c>
      <c r="E13" s="348" t="s">
        <v>683</v>
      </c>
      <c r="G13" s="212"/>
      <c r="H13" s="349"/>
      <c r="I13" s="335"/>
      <c r="J13" s="335"/>
      <c r="K13" s="348"/>
    </row>
    <row r="14" spans="1:11" x14ac:dyDescent="0.25">
      <c r="A14" s="345" t="s">
        <v>657</v>
      </c>
      <c r="B14" s="346">
        <f>B13*'Black Carbon'!$D$11</f>
        <v>7.7873943236901459E-4</v>
      </c>
      <c r="C14" s="346">
        <f>C13*'Black Carbon'!$D$11</f>
        <v>7.7873943236901459E-4</v>
      </c>
      <c r="D14" s="347">
        <f>D13*'Black Carbon'!$D$11</f>
        <v>7.7873943236901459E-4</v>
      </c>
      <c r="E14" s="348"/>
      <c r="G14" s="212"/>
      <c r="H14" s="349"/>
      <c r="I14" s="335"/>
      <c r="J14" s="335"/>
      <c r="K14" s="348"/>
    </row>
    <row r="15" spans="1:11" x14ac:dyDescent="0.25">
      <c r="A15" s="345" t="s">
        <v>658</v>
      </c>
      <c r="B15" s="346">
        <f>B14*'Black Carbon'!$C$11</f>
        <v>3.73794927537127E-3</v>
      </c>
      <c r="C15" s="346">
        <f>C14*'Black Carbon'!$C$11</f>
        <v>3.73794927537127E-3</v>
      </c>
      <c r="D15" s="347">
        <f>D14*'Black Carbon'!$C$11</f>
        <v>3.73794927537127E-3</v>
      </c>
      <c r="E15" s="348"/>
      <c r="G15" s="212"/>
      <c r="H15" s="349"/>
      <c r="I15" s="335"/>
      <c r="J15" s="335"/>
      <c r="K15" s="348"/>
    </row>
    <row r="16" spans="1:11" ht="18" x14ac:dyDescent="0.35">
      <c r="A16" s="345" t="s">
        <v>381</v>
      </c>
      <c r="B16" s="346">
        <f>Kerosene_Filter1!$F$191</f>
        <v>5.6038321435983671E-3</v>
      </c>
      <c r="C16" s="346">
        <f>Kerosene_Filter1!$F$191</f>
        <v>5.6038321435983671E-3</v>
      </c>
      <c r="D16" s="347">
        <f>Kerosene_Filter1!$F$191</f>
        <v>5.6038321435983671E-3</v>
      </c>
      <c r="E16" s="348"/>
      <c r="G16" s="212"/>
      <c r="H16" s="349"/>
      <c r="I16" s="335"/>
      <c r="J16" s="335"/>
      <c r="K16" s="348"/>
    </row>
    <row r="17" spans="1:15" x14ac:dyDescent="0.25">
      <c r="A17" s="345" t="s">
        <v>596</v>
      </c>
      <c r="B17" s="346">
        <f>Kerosene_Filter1!$F$192</f>
        <v>6.763245690549753E-3</v>
      </c>
      <c r="C17" s="346">
        <f>Kerosene_Filter1!$F$192</f>
        <v>6.763245690549753E-3</v>
      </c>
      <c r="D17" s="347">
        <f>Kerosene_Filter1!$F$192</f>
        <v>6.763245690549753E-3</v>
      </c>
      <c r="E17" s="348"/>
      <c r="G17" s="212"/>
      <c r="H17" s="349"/>
      <c r="I17" s="335"/>
      <c r="J17" s="335"/>
      <c r="K17" s="348"/>
    </row>
    <row r="18" spans="1:15" ht="18" x14ac:dyDescent="0.35">
      <c r="A18" s="345" t="s">
        <v>491</v>
      </c>
      <c r="B18" s="346">
        <f>Kerosene_GHG!$H$32</f>
        <v>3.2472096813819373</v>
      </c>
      <c r="C18" s="346">
        <f>Kerosene_GHG!$H$32</f>
        <v>3.2472096813819373</v>
      </c>
      <c r="D18" s="347">
        <f>Kerosene_GHG!$H$32</f>
        <v>3.2472096813819373</v>
      </c>
      <c r="E18" s="348"/>
      <c r="G18" s="212"/>
      <c r="H18" s="349"/>
      <c r="I18" s="335"/>
      <c r="J18" s="335"/>
      <c r="K18" s="348"/>
    </row>
    <row r="19" spans="1:15" ht="18" x14ac:dyDescent="0.35">
      <c r="A19" s="345" t="s">
        <v>492</v>
      </c>
      <c r="B19" s="346">
        <f>Kerosene_GHG!$H$33</f>
        <v>1.3654933019144558E-4</v>
      </c>
      <c r="C19" s="346">
        <f>Kerosene_GHG!$H$33</f>
        <v>1.3654933019144558E-4</v>
      </c>
      <c r="D19" s="347">
        <f>Kerosene_GHG!$H$33</f>
        <v>1.3654933019144558E-4</v>
      </c>
      <c r="E19" s="348"/>
      <c r="G19" s="212"/>
      <c r="H19" s="349"/>
      <c r="I19" s="335"/>
      <c r="J19" s="335"/>
      <c r="K19" s="348"/>
    </row>
    <row r="20" spans="1:15" ht="18.75" thickBot="1" x14ac:dyDescent="0.4">
      <c r="A20" s="350" t="s">
        <v>452</v>
      </c>
      <c r="B20" s="351">
        <f>Kerosene_GHG!$H$34</f>
        <v>2.664377174467231E-5</v>
      </c>
      <c r="C20" s="351">
        <f>Kerosene_GHG!$H$34</f>
        <v>2.664377174467231E-5</v>
      </c>
      <c r="D20" s="352">
        <f>Kerosene_GHG!$H$34</f>
        <v>2.664377174467231E-5</v>
      </c>
      <c r="E20" s="348"/>
      <c r="G20" s="212"/>
      <c r="H20" s="349"/>
      <c r="I20" s="335"/>
      <c r="J20" s="335"/>
      <c r="K20" s="348"/>
    </row>
    <row r="21" spans="1:15" x14ac:dyDescent="0.25">
      <c r="E21" s="348"/>
      <c r="G21" s="212"/>
      <c r="H21" s="349"/>
      <c r="I21" s="335"/>
      <c r="J21" s="335"/>
      <c r="K21" s="348"/>
    </row>
    <row r="22" spans="1:15" x14ac:dyDescent="0.25">
      <c r="G22" s="212"/>
      <c r="H22" s="349"/>
      <c r="I22" s="335"/>
      <c r="J22" s="335"/>
      <c r="K22" s="348"/>
    </row>
    <row r="23" spans="1:15" x14ac:dyDescent="0.25">
      <c r="G23" s="212"/>
    </row>
    <row r="24" spans="1:15" x14ac:dyDescent="0.25">
      <c r="A24" s="333"/>
      <c r="B24" s="333"/>
      <c r="C24" s="333"/>
      <c r="D24" s="333"/>
      <c r="G24" s="212"/>
    </row>
    <row r="25" spans="1:15" x14ac:dyDescent="0.25">
      <c r="A25" s="304"/>
      <c r="B25" s="334"/>
      <c r="C25" s="335"/>
      <c r="D25" s="217"/>
      <c r="E25" s="217"/>
      <c r="G25" s="212"/>
      <c r="H25" s="333"/>
      <c r="I25" s="333"/>
      <c r="J25" s="333"/>
      <c r="K25" s="333"/>
    </row>
    <row r="26" spans="1:15" x14ac:dyDescent="0.25">
      <c r="A26" s="304"/>
      <c r="B26" s="334"/>
      <c r="C26" s="335"/>
      <c r="D26" s="217"/>
      <c r="E26" s="217"/>
      <c r="G26" s="212"/>
      <c r="H26" s="304"/>
      <c r="I26" s="334"/>
      <c r="J26" s="335"/>
      <c r="K26" s="217"/>
    </row>
    <row r="27" spans="1:15" x14ac:dyDescent="0.25">
      <c r="A27" s="304" t="s">
        <v>586</v>
      </c>
      <c r="B27" s="334"/>
      <c r="C27" s="335"/>
      <c r="D27" s="217"/>
      <c r="E27" s="217"/>
      <c r="H27" s="304"/>
      <c r="I27" s="334"/>
      <c r="J27" s="335"/>
      <c r="K27" s="217"/>
    </row>
    <row r="28" spans="1:15" ht="15.75" x14ac:dyDescent="0.25">
      <c r="A28" s="336" t="s">
        <v>449</v>
      </c>
      <c r="B28" s="337"/>
      <c r="C28" s="338"/>
      <c r="D28" s="313"/>
      <c r="E28" s="217"/>
      <c r="H28" s="304" t="s">
        <v>586</v>
      </c>
      <c r="I28" s="334"/>
      <c r="J28" s="335"/>
      <c r="K28" s="217"/>
    </row>
    <row r="29" spans="1:15" ht="16.5" thickBot="1" x14ac:dyDescent="0.3">
      <c r="A29" s="339" t="s">
        <v>493</v>
      </c>
      <c r="B29" s="337"/>
      <c r="C29" s="338"/>
      <c r="D29" s="313"/>
      <c r="E29" s="313"/>
      <c r="G29" s="217"/>
      <c r="H29" s="336" t="s">
        <v>449</v>
      </c>
      <c r="I29" s="337"/>
      <c r="J29" s="338"/>
      <c r="K29" s="313"/>
    </row>
    <row r="30" spans="1:15" ht="15.75" thickBot="1" x14ac:dyDescent="0.3">
      <c r="A30" s="353" t="s">
        <v>495</v>
      </c>
      <c r="B30" s="341" t="s">
        <v>488</v>
      </c>
      <c r="C30" s="342" t="s">
        <v>489</v>
      </c>
      <c r="D30" s="342" t="s">
        <v>490</v>
      </c>
      <c r="E30" s="343" t="s">
        <v>496</v>
      </c>
      <c r="G30" s="217"/>
      <c r="H30" s="339" t="s">
        <v>494</v>
      </c>
      <c r="I30" s="337"/>
      <c r="J30" s="338"/>
      <c r="K30" s="313"/>
    </row>
    <row r="31" spans="1:15" ht="18" x14ac:dyDescent="0.35">
      <c r="A31" s="355" t="s">
        <v>497</v>
      </c>
      <c r="B31" s="356">
        <f>Kerosene_Filter1!B180</f>
        <v>0</v>
      </c>
      <c r="C31" s="356">
        <f>Kerosene_Filter1!D180</f>
        <v>5.6038321435983675E-2</v>
      </c>
      <c r="D31" s="356">
        <f>Kerosene_Filter1!C180</f>
        <v>2.7052982762199012E-2</v>
      </c>
      <c r="E31" s="357">
        <f>Kerosene_Filter1!E180</f>
        <v>0</v>
      </c>
      <c r="F31" s="310"/>
      <c r="G31" s="217"/>
      <c r="H31" s="353" t="s">
        <v>495</v>
      </c>
      <c r="I31" s="341" t="s">
        <v>488</v>
      </c>
      <c r="J31" s="342" t="s">
        <v>489</v>
      </c>
      <c r="K31" s="343" t="s">
        <v>490</v>
      </c>
      <c r="L31" s="354"/>
      <c r="M31" s="344"/>
      <c r="N31" s="310"/>
      <c r="O31" s="310"/>
    </row>
    <row r="32" spans="1:15" ht="18" x14ac:dyDescent="0.35">
      <c r="A32" s="355" t="s">
        <v>269</v>
      </c>
      <c r="B32" s="356">
        <f>Kerosene_Filter1!$B$181</f>
        <v>6.3767745082326255E-5</v>
      </c>
      <c r="C32" s="356">
        <f>Kerosene_Filter1!$B$181</f>
        <v>6.3767745082326255E-5</v>
      </c>
      <c r="D32" s="356">
        <f>Kerosene_Filter1!$B$181</f>
        <v>6.3767745082326255E-5</v>
      </c>
      <c r="E32" s="357">
        <f>Kerosene_Filter1!$B$181</f>
        <v>6.3767745082326255E-5</v>
      </c>
      <c r="F32" s="349"/>
      <c r="H32" s="345" t="s">
        <v>378</v>
      </c>
      <c r="I32" s="346">
        <f>Kerosene_Filter1!I180</f>
        <v>0</v>
      </c>
      <c r="J32" s="346">
        <f>Kerosene_Filter1!K180</f>
        <v>5.6038321435983675E-2</v>
      </c>
      <c r="K32" s="347">
        <f>Kerosene_Filter1!J180</f>
        <v>2.7052982762199012E-2</v>
      </c>
      <c r="L32" s="212"/>
      <c r="M32" s="349"/>
      <c r="N32" s="349"/>
      <c r="O32" s="349"/>
    </row>
    <row r="33" spans="1:15" ht="18" x14ac:dyDescent="0.35">
      <c r="A33" s="355" t="s">
        <v>498</v>
      </c>
      <c r="B33" s="356">
        <f>Kerosene_Filter1!$B$182</f>
        <v>1.700473202195367E-2</v>
      </c>
      <c r="C33" s="356">
        <v>0</v>
      </c>
      <c r="D33" s="356">
        <v>0</v>
      </c>
      <c r="E33" s="433">
        <f>Kerosene_Filter1!$B$182</f>
        <v>1.700473202195367E-2</v>
      </c>
      <c r="F33" s="349"/>
      <c r="H33" s="345" t="s">
        <v>269</v>
      </c>
      <c r="I33" s="346">
        <f>Kerosene_Filter1!$I$181</f>
        <v>6.3767745082326255E-5</v>
      </c>
      <c r="J33" s="346">
        <f>Kerosene_Filter1!$I$181</f>
        <v>6.3767745082326255E-5</v>
      </c>
      <c r="K33" s="347">
        <f>Kerosene_Filter1!$I$181</f>
        <v>6.3767745082326255E-5</v>
      </c>
      <c r="L33" s="212"/>
      <c r="M33" s="349"/>
      <c r="N33" s="349"/>
      <c r="O33" s="349"/>
    </row>
    <row r="34" spans="1:15" ht="18" x14ac:dyDescent="0.35">
      <c r="A34" s="358" t="s">
        <v>645</v>
      </c>
      <c r="B34" s="346">
        <f>$B$45-$B$46</f>
        <v>1.2946784607623807E-5</v>
      </c>
      <c r="C34" s="346">
        <f>$B$45-$B$46</f>
        <v>1.2946784607623807E-5</v>
      </c>
      <c r="D34" s="346">
        <f>$B$45-$B$46</f>
        <v>1.2946784607623807E-5</v>
      </c>
      <c r="E34" s="347">
        <f>$B$45-$B$46</f>
        <v>1.2946784607623807E-5</v>
      </c>
      <c r="F34" s="349"/>
      <c r="H34" s="345" t="s">
        <v>379</v>
      </c>
      <c r="I34" s="346">
        <f>Kerosene_Filter1!$I$182</f>
        <v>1.700473202195367E-2</v>
      </c>
      <c r="J34" s="346">
        <v>0</v>
      </c>
      <c r="K34" s="347">
        <v>0</v>
      </c>
      <c r="L34" s="212"/>
      <c r="M34" s="349"/>
      <c r="N34" s="349"/>
      <c r="O34" s="349"/>
    </row>
    <row r="35" spans="1:15" x14ac:dyDescent="0.25">
      <c r="A35" s="358" t="s">
        <v>646</v>
      </c>
      <c r="B35" s="346">
        <f>$B$46-$B$47</f>
        <v>5.0241253701226879E-6</v>
      </c>
      <c r="C35" s="346">
        <f>$B$46-$B$47</f>
        <v>5.0241253701226879E-6</v>
      </c>
      <c r="D35" s="346">
        <f>$B$46-$B$47</f>
        <v>5.0241253701226879E-6</v>
      </c>
      <c r="E35" s="434">
        <f>$B$46-$B$47</f>
        <v>5.0241253701226879E-6</v>
      </c>
      <c r="F35" s="349"/>
      <c r="H35" s="358" t="s">
        <v>645</v>
      </c>
      <c r="I35" s="346">
        <f t="shared" ref="I35:K36" si="0">I46-I47</f>
        <v>3.6714762320127136E-6</v>
      </c>
      <c r="J35" s="346">
        <f t="shared" si="0"/>
        <v>3.6714762320127136E-6</v>
      </c>
      <c r="K35" s="347">
        <f t="shared" si="0"/>
        <v>3.6714762320127136E-6</v>
      </c>
      <c r="L35" s="212"/>
      <c r="M35" s="349"/>
      <c r="N35" s="349"/>
      <c r="O35" s="349"/>
    </row>
    <row r="36" spans="1:15" x14ac:dyDescent="0.25">
      <c r="A36" s="435" t="s">
        <v>659</v>
      </c>
      <c r="B36" s="346">
        <f>$B$47</f>
        <v>2.1391179941253078E-4</v>
      </c>
      <c r="C36" s="346">
        <f>$B$47</f>
        <v>2.1391179941253078E-4</v>
      </c>
      <c r="D36" s="346">
        <f>$B$47</f>
        <v>2.1391179941253078E-4</v>
      </c>
      <c r="E36" s="347">
        <f>$B$47</f>
        <v>2.1391179941253078E-4</v>
      </c>
      <c r="F36" s="349"/>
      <c r="H36" s="358" t="s">
        <v>646</v>
      </c>
      <c r="I36" s="346">
        <f t="shared" si="0"/>
        <v>1.4299433745733781E-5</v>
      </c>
      <c r="J36" s="346">
        <f t="shared" si="0"/>
        <v>1.4299433745733781E-5</v>
      </c>
      <c r="K36" s="347">
        <f t="shared" si="0"/>
        <v>1.4299433745733781E-5</v>
      </c>
      <c r="L36" s="212"/>
      <c r="M36" s="349"/>
      <c r="N36" s="349"/>
      <c r="O36" s="349"/>
    </row>
    <row r="37" spans="1:15" x14ac:dyDescent="0.25">
      <c r="A37" s="358" t="s">
        <v>657</v>
      </c>
      <c r="B37" s="346">
        <f>$B$47*'Black Carbon'!$D$11</f>
        <v>2.7808533923629002E-5</v>
      </c>
      <c r="C37" s="346">
        <f>$B$47*'Black Carbon'!$D$11</f>
        <v>2.7808533923629002E-5</v>
      </c>
      <c r="D37" s="346">
        <f>$B$47*'Black Carbon'!$D$11</f>
        <v>2.7808533923629002E-5</v>
      </c>
      <c r="E37" s="434">
        <f>$B$47*'Black Carbon'!$D$11</f>
        <v>2.7808533923629002E-5</v>
      </c>
      <c r="F37" s="349"/>
      <c r="H37" s="436" t="s">
        <v>659</v>
      </c>
      <c r="I37" s="346">
        <f>I48</f>
        <v>2.1391179941253078E-4</v>
      </c>
      <c r="J37" s="346">
        <f t="shared" ref="J37:K37" si="1">J48</f>
        <v>2.1391179941253078E-4</v>
      </c>
      <c r="K37" s="347">
        <f t="shared" si="1"/>
        <v>2.1391179941253078E-4</v>
      </c>
      <c r="L37" s="212"/>
      <c r="M37" s="349"/>
      <c r="N37" s="349"/>
      <c r="O37" s="349"/>
    </row>
    <row r="38" spans="1:15" x14ac:dyDescent="0.25">
      <c r="A38" s="358" t="s">
        <v>658</v>
      </c>
      <c r="B38" s="346">
        <f>$E$37*'Black Carbon'!$C$11</f>
        <v>1.334809628334192E-4</v>
      </c>
      <c r="C38" s="346">
        <f>$E$37*'Black Carbon'!$C$11</f>
        <v>1.334809628334192E-4</v>
      </c>
      <c r="D38" s="346">
        <f>$E$37*'Black Carbon'!$C$11</f>
        <v>1.334809628334192E-4</v>
      </c>
      <c r="E38" s="434">
        <f>$E$37*'Black Carbon'!$C$11</f>
        <v>1.334809628334192E-4</v>
      </c>
      <c r="F38" s="349"/>
      <c r="H38" s="358" t="s">
        <v>657</v>
      </c>
      <c r="I38" s="346">
        <f>I48*'Black Carbon'!$D$11</f>
        <v>2.7808533923629002E-5</v>
      </c>
      <c r="J38" s="346">
        <f>J48*'Black Carbon'!$D$11</f>
        <v>2.7808533923629002E-5</v>
      </c>
      <c r="K38" s="347">
        <f>K48*'Black Carbon'!$D$11</f>
        <v>2.7808533923629002E-5</v>
      </c>
      <c r="L38" s="212"/>
      <c r="M38" s="349"/>
      <c r="N38" s="349"/>
      <c r="O38" s="349"/>
    </row>
    <row r="39" spans="1:15" ht="18" x14ac:dyDescent="0.35">
      <c r="A39" s="355" t="s">
        <v>499</v>
      </c>
      <c r="B39" s="356">
        <f>Kerosene_Filter1!$B$190</f>
        <v>6.3767745082326252E-4</v>
      </c>
      <c r="C39" s="356">
        <f>Kerosene_Filter1!$B$190</f>
        <v>6.3767745082326252E-4</v>
      </c>
      <c r="D39" s="356">
        <f>Kerosene_Filter1!$B$190</f>
        <v>6.3767745082326252E-4</v>
      </c>
      <c r="E39" s="433">
        <f>Kerosene_Filter1!$B$190</f>
        <v>6.3767745082326252E-4</v>
      </c>
      <c r="F39" s="349"/>
      <c r="H39" s="358" t="s">
        <v>658</v>
      </c>
      <c r="I39" s="346">
        <f>I38*'Black Carbon'!$C$11</f>
        <v>1.334809628334192E-4</v>
      </c>
      <c r="J39" s="346">
        <f>J38*'Black Carbon'!$C$11</f>
        <v>1.334809628334192E-4</v>
      </c>
      <c r="K39" s="347">
        <f>K38*'Black Carbon'!$C$11</f>
        <v>1.334809628334192E-4</v>
      </c>
      <c r="L39" s="212"/>
      <c r="M39" s="349"/>
      <c r="N39" s="349"/>
      <c r="O39" s="349"/>
    </row>
    <row r="40" spans="1:15" ht="18" x14ac:dyDescent="0.35">
      <c r="A40" s="355" t="s">
        <v>595</v>
      </c>
      <c r="B40" s="356">
        <f>Kerosene_Filter1!$B$192</f>
        <v>7.7294236463425767E-5</v>
      </c>
      <c r="C40" s="356">
        <f>Kerosene_Filter1!$B$192</f>
        <v>7.7294236463425767E-5</v>
      </c>
      <c r="D40" s="356">
        <f>Kerosene_Filter1!$B$192</f>
        <v>7.7294236463425767E-5</v>
      </c>
      <c r="E40" s="433">
        <f>Kerosene_Filter1!$B$192</f>
        <v>7.7294236463425767E-5</v>
      </c>
      <c r="F40" s="349"/>
      <c r="H40" s="345" t="s">
        <v>380</v>
      </c>
      <c r="I40" s="346">
        <f>Kerosene_Filter1!$I$190</f>
        <v>6.3767745082326252E-4</v>
      </c>
      <c r="J40" s="346">
        <f>Kerosene_Filter1!$I$190</f>
        <v>6.3767745082326252E-4</v>
      </c>
      <c r="K40" s="347">
        <f>Kerosene_Filter1!$I$190</f>
        <v>6.3767745082326252E-4</v>
      </c>
      <c r="L40" s="212"/>
      <c r="M40" s="349"/>
      <c r="N40" s="349"/>
      <c r="O40" s="349"/>
    </row>
    <row r="41" spans="1:15" ht="18" x14ac:dyDescent="0.35">
      <c r="A41" s="355" t="s">
        <v>500</v>
      </c>
      <c r="B41" s="356">
        <f>Kerosene_GHG!$H$32</f>
        <v>3.2472096813819373</v>
      </c>
      <c r="C41" s="356">
        <f>Kerosene_GHG!$H$32</f>
        <v>3.2472096813819373</v>
      </c>
      <c r="D41" s="356">
        <f>Kerosene_GHG!$H$32</f>
        <v>3.2472096813819373</v>
      </c>
      <c r="E41" s="357">
        <f>Kerosene_GHG!$H$32</f>
        <v>3.2472096813819373</v>
      </c>
      <c r="F41" s="349"/>
      <c r="H41" s="345" t="s">
        <v>595</v>
      </c>
      <c r="I41" s="346">
        <f>Kerosene_Filter1!$I$192</f>
        <v>7.7294236463425767E-5</v>
      </c>
      <c r="J41" s="346">
        <f>Kerosene_Filter1!$I$192</f>
        <v>7.7294236463425767E-5</v>
      </c>
      <c r="K41" s="347">
        <f>Kerosene_Filter1!$I$192</f>
        <v>7.7294236463425767E-5</v>
      </c>
      <c r="L41" s="212"/>
      <c r="M41" s="349"/>
      <c r="N41" s="349"/>
      <c r="O41" s="349"/>
    </row>
    <row r="42" spans="1:15" ht="18" x14ac:dyDescent="0.35">
      <c r="A42" s="355" t="s">
        <v>501</v>
      </c>
      <c r="B42" s="356">
        <f>Kerosene_GHG!$H$33</f>
        <v>1.3654933019144558E-4</v>
      </c>
      <c r="C42" s="356">
        <f>Kerosene_GHG!$H$33</f>
        <v>1.3654933019144558E-4</v>
      </c>
      <c r="D42" s="356">
        <f>Kerosene_GHG!$H$33</f>
        <v>1.3654933019144558E-4</v>
      </c>
      <c r="E42" s="357">
        <f>Kerosene_GHG!$H$33</f>
        <v>1.3654933019144558E-4</v>
      </c>
      <c r="F42" s="349"/>
      <c r="H42" s="345" t="s">
        <v>491</v>
      </c>
      <c r="I42" s="346">
        <f>Kerosene_GHG!$H$32</f>
        <v>3.2472096813819373</v>
      </c>
      <c r="J42" s="346">
        <f>Kerosene_GHG!$H$32</f>
        <v>3.2472096813819373</v>
      </c>
      <c r="K42" s="347">
        <f>Kerosene_GHG!$H$32</f>
        <v>3.2472096813819373</v>
      </c>
      <c r="L42" s="212"/>
      <c r="M42" s="349"/>
      <c r="N42" s="349"/>
      <c r="O42" s="349"/>
    </row>
    <row r="43" spans="1:15" ht="18.75" thickBot="1" x14ac:dyDescent="0.4">
      <c r="A43" s="359" t="s">
        <v>502</v>
      </c>
      <c r="B43" s="360">
        <f>Kerosene_GHG!$H$34</f>
        <v>2.664377174467231E-5</v>
      </c>
      <c r="C43" s="360">
        <f>Kerosene_GHG!$H$34</f>
        <v>2.664377174467231E-5</v>
      </c>
      <c r="D43" s="360">
        <f>Kerosene_GHG!$H$34</f>
        <v>2.664377174467231E-5</v>
      </c>
      <c r="E43" s="361">
        <f>Kerosene_GHG!$H$34</f>
        <v>2.664377174467231E-5</v>
      </c>
      <c r="F43" s="349"/>
      <c r="H43" s="345" t="s">
        <v>492</v>
      </c>
      <c r="I43" s="346">
        <f>Kerosene_GHG!$H$33</f>
        <v>1.3654933019144558E-4</v>
      </c>
      <c r="J43" s="346">
        <f>Kerosene_GHG!$H$33</f>
        <v>1.3654933019144558E-4</v>
      </c>
      <c r="K43" s="347">
        <f>Kerosene_GHG!$H$33</f>
        <v>1.3654933019144558E-4</v>
      </c>
      <c r="L43" s="212"/>
      <c r="M43" s="349"/>
      <c r="N43" s="349"/>
      <c r="O43" s="349"/>
    </row>
    <row r="44" spans="1:15" ht="18.75" thickBot="1" x14ac:dyDescent="0.4">
      <c r="A44" s="362" t="s">
        <v>281</v>
      </c>
      <c r="B44" s="363">
        <f>Kerosene_Filter1!E183</f>
        <v>1.391296256341664E-4</v>
      </c>
      <c r="F44" s="349"/>
      <c r="H44" s="350" t="s">
        <v>452</v>
      </c>
      <c r="I44" s="351">
        <f>Kerosene_GHG!$H$34</f>
        <v>2.664377174467231E-5</v>
      </c>
      <c r="J44" s="351">
        <f>Kerosene_GHG!$H$34</f>
        <v>2.664377174467231E-5</v>
      </c>
      <c r="K44" s="352">
        <f>Kerosene_GHG!$H$34</f>
        <v>2.664377174467231E-5</v>
      </c>
      <c r="L44" s="212"/>
      <c r="M44" s="349"/>
      <c r="N44" s="349"/>
      <c r="O44" s="349"/>
    </row>
    <row r="45" spans="1:15" x14ac:dyDescent="0.25">
      <c r="A45" s="362" t="s">
        <v>286</v>
      </c>
      <c r="B45" s="363">
        <f>Kerosene_Filter1!E185</f>
        <v>2.3188270939027727E-4</v>
      </c>
      <c r="F45" s="349"/>
      <c r="H45" s="269" t="s">
        <v>281</v>
      </c>
      <c r="I45" s="365">
        <f>Kerosene_Filter1!$I$183</f>
        <v>1.391296256341664E-4</v>
      </c>
      <c r="J45" s="365">
        <f>Kerosene_Filter1!$I$183</f>
        <v>1.391296256341664E-4</v>
      </c>
      <c r="K45" s="365">
        <f>Kerosene_Filter1!$I$183</f>
        <v>1.391296256341664E-4</v>
      </c>
      <c r="L45" s="212"/>
      <c r="M45" s="349"/>
      <c r="N45" s="349"/>
      <c r="O45" s="349"/>
    </row>
    <row r="46" spans="1:15" x14ac:dyDescent="0.25">
      <c r="A46" s="362" t="s">
        <v>293</v>
      </c>
      <c r="B46" s="363">
        <f>Kerosene_Filter1!E187</f>
        <v>2.1893592478265347E-4</v>
      </c>
      <c r="F46" s="349"/>
      <c r="H46" s="269" t="s">
        <v>286</v>
      </c>
      <c r="I46" s="365">
        <f>Kerosene_Filter1!$I$185</f>
        <v>2.3188270939027727E-4</v>
      </c>
      <c r="J46" s="365">
        <f>Kerosene_Filter1!$I$185</f>
        <v>2.3188270939027727E-4</v>
      </c>
      <c r="K46" s="365">
        <f>Kerosene_Filter1!$I$185</f>
        <v>2.3188270939027727E-4</v>
      </c>
      <c r="L46" s="212"/>
      <c r="M46" s="349"/>
      <c r="N46" s="349"/>
      <c r="O46" s="349"/>
    </row>
    <row r="47" spans="1:15" x14ac:dyDescent="0.25">
      <c r="A47" s="362" t="s">
        <v>300</v>
      </c>
      <c r="B47" s="363">
        <f>Kerosene_Filter1!E189</f>
        <v>2.1391179941253078E-4</v>
      </c>
      <c r="H47" s="269" t="s">
        <v>293</v>
      </c>
      <c r="I47" s="365">
        <f>Kerosene_Filter1!$I$187</f>
        <v>2.2821123315826456E-4</v>
      </c>
      <c r="J47" s="365">
        <f>Kerosene_Filter1!$I$187</f>
        <v>2.2821123315826456E-4</v>
      </c>
      <c r="K47" s="365">
        <f>Kerosene_Filter1!$I$187</f>
        <v>2.2821123315826456E-4</v>
      </c>
      <c r="L47" s="217"/>
      <c r="M47" s="217"/>
      <c r="N47" s="217"/>
      <c r="O47" s="217"/>
    </row>
    <row r="48" spans="1:15" x14ac:dyDescent="0.25">
      <c r="A48" s="362" t="s">
        <v>284</v>
      </c>
      <c r="B48" s="363">
        <f>Kerosene_Filter1!E184</f>
        <v>8.3091304198182683E-5</v>
      </c>
      <c r="H48" s="269" t="s">
        <v>300</v>
      </c>
      <c r="I48" s="365">
        <f>Kerosene_Filter1!$I$189</f>
        <v>2.1391179941253078E-4</v>
      </c>
      <c r="J48" s="365">
        <f>Kerosene_Filter1!$I$189</f>
        <v>2.1391179941253078E-4</v>
      </c>
      <c r="K48" s="365">
        <f>Kerosene_Filter1!$I$189</f>
        <v>2.1391179941253078E-4</v>
      </c>
    </row>
    <row r="49" spans="1:11" x14ac:dyDescent="0.25">
      <c r="A49" s="362" t="s">
        <v>288</v>
      </c>
      <c r="B49" s="363">
        <f>Kerosene_Filter1!E186</f>
        <v>7.9806299148487097E-5</v>
      </c>
      <c r="G49" s="364"/>
      <c r="H49" s="269" t="s">
        <v>284</v>
      </c>
      <c r="I49" s="365">
        <f>Kerosene_Filter1!$I$184</f>
        <v>9.2753083756110904E-5</v>
      </c>
      <c r="J49" s="365">
        <f>Kerosene_Filter1!$I$184</f>
        <v>9.2753083756110904E-5</v>
      </c>
      <c r="K49" s="365">
        <f>Kerosene_Filter1!$I$184</f>
        <v>9.2753083756110904E-5</v>
      </c>
    </row>
    <row r="50" spans="1:11" x14ac:dyDescent="0.25">
      <c r="A50" s="362" t="s">
        <v>297</v>
      </c>
      <c r="B50" s="363">
        <f>Kerosene_Filter1!E188</f>
        <v>7.4782173778364423E-5</v>
      </c>
      <c r="G50" s="364"/>
      <c r="H50" s="269" t="s">
        <v>288</v>
      </c>
      <c r="I50" s="365">
        <f>Kerosene_Filter1!$I$186</f>
        <v>8.9042960405866467E-5</v>
      </c>
      <c r="J50" s="365">
        <f>Kerosene_Filter1!$I$186</f>
        <v>8.9042960405866467E-5</v>
      </c>
      <c r="K50" s="365">
        <f>Kerosene_Filter1!$I$186</f>
        <v>8.9042960405866467E-5</v>
      </c>
    </row>
    <row r="51" spans="1:11" x14ac:dyDescent="0.25">
      <c r="A51" s="304" t="s">
        <v>585</v>
      </c>
      <c r="G51" s="364"/>
      <c r="H51" s="269" t="s">
        <v>297</v>
      </c>
      <c r="I51" s="365">
        <f>Kerosene_Filter1!$I$188</f>
        <v>8.3477775380499825E-5</v>
      </c>
      <c r="J51" s="365">
        <f>Kerosene_Filter1!$I$188</f>
        <v>8.3477775380499825E-5</v>
      </c>
      <c r="K51" s="365">
        <f>Kerosene_Filter1!$I$188</f>
        <v>8.3477775380499825E-5</v>
      </c>
    </row>
    <row r="52" spans="1:11" x14ac:dyDescent="0.25">
      <c r="A52" s="339" t="s">
        <v>449</v>
      </c>
      <c r="B52" s="366"/>
      <c r="C52" s="366"/>
    </row>
    <row r="53" spans="1:11" ht="15.75" thickBot="1" x14ac:dyDescent="0.3">
      <c r="A53" s="367" t="s">
        <v>450</v>
      </c>
      <c r="B53" s="366"/>
      <c r="C53" s="366"/>
    </row>
    <row r="54" spans="1:11" x14ac:dyDescent="0.25">
      <c r="A54" s="353" t="s">
        <v>495</v>
      </c>
      <c r="B54" s="342" t="s">
        <v>503</v>
      </c>
      <c r="C54" s="343" t="s">
        <v>504</v>
      </c>
    </row>
    <row r="55" spans="1:11" ht="18" x14ac:dyDescent="0.35">
      <c r="A55" s="358" t="s">
        <v>451</v>
      </c>
      <c r="B55" s="346">
        <f>Kerosene_Filter1!B281</f>
        <v>5.3375604827926822E-6</v>
      </c>
      <c r="C55" s="347">
        <f>Kerosene_Filter1!C281</f>
        <v>3.7991407923372918E-6</v>
      </c>
    </row>
    <row r="56" spans="1:11" ht="18" x14ac:dyDescent="0.35">
      <c r="A56" s="358" t="s">
        <v>452</v>
      </c>
      <c r="B56" s="346">
        <f>Kerosene_Filter1!B282</f>
        <v>6.7573325189619236E-5</v>
      </c>
      <c r="C56" s="347">
        <f>Kerosene_Filter1!C282</f>
        <v>7.2796652325018206E-5</v>
      </c>
    </row>
    <row r="57" spans="1:11" ht="18" x14ac:dyDescent="0.35">
      <c r="A57" s="368" t="s">
        <v>453</v>
      </c>
      <c r="B57" s="346">
        <f>Kerosene_Filter1!B283</f>
        <v>0.41438829526729959</v>
      </c>
      <c r="C57" s="347">
        <f>Kerosene_Filter1!C283</f>
        <v>0.29476675525770646</v>
      </c>
    </row>
    <row r="58" spans="1:11" x14ac:dyDescent="0.25">
      <c r="A58" s="345" t="s">
        <v>423</v>
      </c>
      <c r="B58" s="346">
        <f>Kerosene_Filter1!B284</f>
        <v>5.6643862000328488E-4</v>
      </c>
      <c r="C58" s="347">
        <f>Kerosene_Filter1!C284</f>
        <v>7.4144080308510124E-4</v>
      </c>
      <c r="H58" s="212"/>
    </row>
    <row r="59" spans="1:11" x14ac:dyDescent="0.25">
      <c r="A59" s="345" t="s">
        <v>424</v>
      </c>
      <c r="B59" s="346">
        <f>Kerosene_Filter1!B285</f>
        <v>5.0591346163277161E-3</v>
      </c>
      <c r="C59" s="347">
        <f>Kerosene_Filter1!C285</f>
        <v>3.7465004687415419E-3</v>
      </c>
      <c r="H59" s="212"/>
    </row>
    <row r="60" spans="1:11" x14ac:dyDescent="0.25">
      <c r="A60" s="358" t="s">
        <v>659</v>
      </c>
      <c r="B60" s="346">
        <f>Kerosene_Filter1!B286</f>
        <v>1.9024400355286867E-4</v>
      </c>
      <c r="C60" s="347">
        <f>Kerosene_Filter1!C286</f>
        <v>1.9743671733159722E-4</v>
      </c>
      <c r="D60" t="s">
        <v>683</v>
      </c>
      <c r="H60" s="212"/>
    </row>
    <row r="61" spans="1:11" x14ac:dyDescent="0.25">
      <c r="A61" s="358" t="s">
        <v>657</v>
      </c>
      <c r="B61" s="346">
        <f>B60*'Black Carbon'!$D$11</f>
        <v>2.4731720461872928E-5</v>
      </c>
      <c r="C61" s="347">
        <f>C60*'Black Carbon'!$D$11</f>
        <v>2.566677325310764E-5</v>
      </c>
      <c r="H61" s="212"/>
    </row>
    <row r="62" spans="1:11" x14ac:dyDescent="0.25">
      <c r="A62" s="358" t="s">
        <v>658</v>
      </c>
      <c r="B62" s="346">
        <f>B61*'Black Carbon'!$C$11</f>
        <v>1.1871225821699005E-4</v>
      </c>
      <c r="C62" s="347">
        <f>C61*'Black Carbon'!$C$11</f>
        <v>1.2320051161491668E-4</v>
      </c>
      <c r="H62" s="212"/>
    </row>
    <row r="63" spans="1:11" ht="18" x14ac:dyDescent="0.35">
      <c r="A63" s="358" t="s">
        <v>455</v>
      </c>
      <c r="B63" s="346">
        <f>Kerosene_Filter1!B287</f>
        <v>3.7098090768091933E-4</v>
      </c>
      <c r="C63" s="347">
        <f>Kerosene_Filter1!C287</f>
        <v>3.2475508901766144E-4</v>
      </c>
      <c r="H63" s="215"/>
    </row>
    <row r="64" spans="1:11" ht="18" x14ac:dyDescent="0.35">
      <c r="A64" s="358" t="s">
        <v>428</v>
      </c>
      <c r="B64" s="346">
        <f>Kerosene_Filter1!B288</f>
        <v>1.3517044525598275E-3</v>
      </c>
      <c r="C64" s="347">
        <f>Kerosene_Filter1!C288</f>
        <v>1.6494744064645974E-3</v>
      </c>
      <c r="H64" s="212"/>
    </row>
    <row r="65" spans="1:8" x14ac:dyDescent="0.25">
      <c r="A65" s="443" t="s">
        <v>429</v>
      </c>
      <c r="B65" s="444">
        <f>Kerosene_Filter1!B289</f>
        <v>1.3044062285997879E-2</v>
      </c>
      <c r="C65" s="445">
        <f>Kerosene_Filter1!C289</f>
        <v>1.5917567524718412E-2</v>
      </c>
      <c r="H65" s="212"/>
    </row>
    <row r="66" spans="1:8" ht="15.75" thickBot="1" x14ac:dyDescent="0.3">
      <c r="A66" s="369" t="s">
        <v>430</v>
      </c>
      <c r="B66" s="351">
        <f>Kerosene_Filter1!B290</f>
        <v>1.8349559286949836E-4</v>
      </c>
      <c r="C66" s="352">
        <f>Kerosene_Filter1!C290</f>
        <v>2.2391824156833487E-4</v>
      </c>
      <c r="H66" s="215"/>
    </row>
    <row r="67" spans="1:8" x14ac:dyDescent="0.25">
      <c r="H67" s="215"/>
    </row>
    <row r="68" spans="1:8" x14ac:dyDescent="0.25">
      <c r="H68" s="212"/>
    </row>
    <row r="69" spans="1:8" x14ac:dyDescent="0.25">
      <c r="H69" s="215"/>
    </row>
    <row r="70" spans="1:8" x14ac:dyDescent="0.25">
      <c r="H70" s="215"/>
    </row>
    <row r="71" spans="1:8" x14ac:dyDescent="0.25">
      <c r="H71" s="215"/>
    </row>
    <row r="72" spans="1:8" x14ac:dyDescent="0.25">
      <c r="H72" s="212"/>
    </row>
    <row r="73" spans="1:8" x14ac:dyDescent="0.25">
      <c r="H73" s="215"/>
    </row>
    <row r="74" spans="1:8" x14ac:dyDescent="0.25">
      <c r="H74" s="212"/>
    </row>
    <row r="75" spans="1:8" x14ac:dyDescent="0.25">
      <c r="H75" s="215"/>
    </row>
    <row r="76" spans="1:8" x14ac:dyDescent="0.25">
      <c r="H76" s="215"/>
    </row>
    <row r="77" spans="1:8" x14ac:dyDescent="0.25">
      <c r="H77" s="215"/>
    </row>
    <row r="78" spans="1:8" x14ac:dyDescent="0.25">
      <c r="H78" s="215"/>
    </row>
    <row r="79" spans="1:8" x14ac:dyDescent="0.25">
      <c r="H79" s="215"/>
    </row>
    <row r="80" spans="1:8" x14ac:dyDescent="0.25">
      <c r="H80" s="215"/>
    </row>
    <row r="81" spans="8:8" x14ac:dyDescent="0.25">
      <c r="H81" s="212"/>
    </row>
    <row r="82" spans="8:8" x14ac:dyDescent="0.25">
      <c r="H82" s="212"/>
    </row>
    <row r="83" spans="8:8" x14ac:dyDescent="0.25">
      <c r="H83" s="212"/>
    </row>
    <row r="84" spans="8:8" x14ac:dyDescent="0.25">
      <c r="H84" s="212"/>
    </row>
  </sheetData>
  <sortState ref="H61:H114">
    <sortCondition ref="H61:H114"/>
  </sortState>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H11"/>
  <sheetViews>
    <sheetView workbookViewId="0"/>
  </sheetViews>
  <sheetFormatPr defaultRowHeight="15" x14ac:dyDescent="0.25"/>
  <cols>
    <col min="1" max="1" width="23.140625" customWidth="1"/>
    <col min="2" max="2" width="23.85546875" customWidth="1"/>
  </cols>
  <sheetData>
    <row r="1" spans="1:8" ht="20.25" x14ac:dyDescent="0.3">
      <c r="A1" t="s">
        <v>589</v>
      </c>
      <c r="H1" s="67" t="s">
        <v>532</v>
      </c>
    </row>
    <row r="2" spans="1:8" ht="18" x14ac:dyDescent="0.35">
      <c r="A2" s="69" t="s">
        <v>505</v>
      </c>
      <c r="B2" s="69" t="s">
        <v>506</v>
      </c>
      <c r="C2" s="69" t="s">
        <v>507</v>
      </c>
    </row>
    <row r="3" spans="1:8" x14ac:dyDescent="0.25">
      <c r="A3" s="370" t="s">
        <v>508</v>
      </c>
      <c r="B3" s="194">
        <v>1.5</v>
      </c>
      <c r="C3" s="194">
        <v>0.06</v>
      </c>
    </row>
    <row r="4" spans="1:8" x14ac:dyDescent="0.25">
      <c r="A4" s="370" t="s">
        <v>509</v>
      </c>
      <c r="B4" s="194">
        <v>2.7</v>
      </c>
      <c r="C4" s="194">
        <v>0.03</v>
      </c>
    </row>
    <row r="5" spans="1:8" x14ac:dyDescent="0.25">
      <c r="A5" s="370" t="s">
        <v>510</v>
      </c>
      <c r="B5" s="194">
        <v>0.6</v>
      </c>
      <c r="C5" s="194">
        <v>0.53</v>
      </c>
    </row>
    <row r="6" spans="1:8" x14ac:dyDescent="0.25">
      <c r="A6" s="370" t="s">
        <v>325</v>
      </c>
      <c r="B6" s="194">
        <v>9</v>
      </c>
      <c r="C6" s="194">
        <v>0.05</v>
      </c>
    </row>
    <row r="9" spans="1:8" x14ac:dyDescent="0.25">
      <c r="A9" t="s">
        <v>589</v>
      </c>
    </row>
    <row r="10" spans="1:8" ht="18" x14ac:dyDescent="0.35">
      <c r="A10" s="371" t="s">
        <v>505</v>
      </c>
      <c r="B10" s="372" t="s">
        <v>511</v>
      </c>
      <c r="C10" s="371" t="s">
        <v>506</v>
      </c>
      <c r="D10" s="371" t="s">
        <v>507</v>
      </c>
    </row>
    <row r="11" spans="1:8" x14ac:dyDescent="0.25">
      <c r="A11" s="373" t="s">
        <v>510</v>
      </c>
      <c r="B11" s="373" t="s">
        <v>450</v>
      </c>
      <c r="C11" s="374">
        <v>4.8</v>
      </c>
      <c r="D11" s="374">
        <v>0.13</v>
      </c>
      <c r="E11" t="s">
        <v>590</v>
      </c>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heetViews>
  <sheetFormatPr defaultRowHeight="15" x14ac:dyDescent="0.25"/>
  <cols>
    <col min="2" max="2" width="14.85546875" customWidth="1"/>
    <col min="5" max="5" width="13.85546875" customWidth="1"/>
  </cols>
  <sheetData>
    <row r="1" spans="1:11" ht="20.25" x14ac:dyDescent="0.3">
      <c r="A1" s="167"/>
      <c r="B1" s="166"/>
      <c r="C1" s="167"/>
      <c r="D1" s="166"/>
      <c r="E1" s="166"/>
      <c r="F1" s="166"/>
      <c r="G1" s="67" t="s">
        <v>20</v>
      </c>
      <c r="H1" s="168"/>
      <c r="I1" s="168"/>
      <c r="J1" s="168"/>
      <c r="K1" s="168"/>
    </row>
    <row r="2" spans="1:11" x14ac:dyDescent="0.25">
      <c r="A2" s="575"/>
      <c r="B2" s="575"/>
      <c r="C2" s="575"/>
      <c r="D2" s="575"/>
      <c r="E2" s="169"/>
      <c r="F2" s="168"/>
      <c r="G2" s="168"/>
      <c r="H2" s="168"/>
      <c r="I2" s="168"/>
      <c r="J2" s="168"/>
      <c r="K2" s="168"/>
    </row>
    <row r="3" spans="1:11" x14ac:dyDescent="0.25">
      <c r="A3" s="576" t="s">
        <v>222</v>
      </c>
      <c r="B3" s="576"/>
      <c r="C3" s="576"/>
      <c r="D3" s="576"/>
      <c r="E3" s="170" t="s">
        <v>64</v>
      </c>
      <c r="F3" s="168"/>
      <c r="G3" s="168"/>
      <c r="H3" s="168"/>
      <c r="I3" s="168"/>
      <c r="J3" s="168"/>
      <c r="K3" s="168"/>
    </row>
    <row r="4" spans="1:11" x14ac:dyDescent="0.25">
      <c r="A4" s="375">
        <v>1</v>
      </c>
      <c r="B4" s="376" t="s">
        <v>42</v>
      </c>
      <c r="C4" s="377">
        <v>1000000</v>
      </c>
      <c r="D4" s="376" t="s">
        <v>512</v>
      </c>
      <c r="E4" s="378"/>
      <c r="F4" s="168"/>
      <c r="G4" s="168"/>
      <c r="H4" s="168"/>
      <c r="I4" s="168"/>
      <c r="J4" s="168"/>
      <c r="K4" s="168"/>
    </row>
    <row r="5" spans="1:11" x14ac:dyDescent="0.25">
      <c r="A5" s="168">
        <v>1</v>
      </c>
      <c r="B5" s="168" t="s">
        <v>513</v>
      </c>
      <c r="C5" s="408">
        <f>1000000</f>
        <v>1000000</v>
      </c>
      <c r="D5" s="168" t="s">
        <v>514</v>
      </c>
      <c r="E5" s="165"/>
      <c r="F5" s="168"/>
      <c r="G5" s="168"/>
      <c r="H5" s="168"/>
      <c r="I5" s="168"/>
      <c r="J5" s="168"/>
      <c r="K5" s="168"/>
    </row>
    <row r="6" spans="1:11" x14ac:dyDescent="0.25">
      <c r="A6" s="379">
        <v>1</v>
      </c>
      <c r="B6" s="165" t="s">
        <v>42</v>
      </c>
      <c r="C6" s="409">
        <f>1000</f>
        <v>1000</v>
      </c>
      <c r="D6" s="165" t="s">
        <v>460</v>
      </c>
      <c r="E6" s="165"/>
      <c r="F6" s="165"/>
      <c r="G6" s="165"/>
      <c r="H6" s="168"/>
      <c r="I6" s="168"/>
      <c r="J6" s="168"/>
      <c r="K6" s="168"/>
    </row>
    <row r="7" spans="1:11" x14ac:dyDescent="0.25">
      <c r="A7" s="380">
        <v>1</v>
      </c>
      <c r="B7" s="165" t="s">
        <v>515</v>
      </c>
      <c r="C7" s="409">
        <v>1000</v>
      </c>
      <c r="D7" s="165" t="s">
        <v>42</v>
      </c>
      <c r="E7" s="165"/>
      <c r="F7" s="165"/>
      <c r="G7" s="165"/>
      <c r="H7" s="168"/>
      <c r="I7" s="168"/>
      <c r="J7" s="168"/>
      <c r="K7" s="168"/>
    </row>
    <row r="8" spans="1:11" x14ac:dyDescent="0.25">
      <c r="A8" s="381">
        <v>1</v>
      </c>
      <c r="B8" s="165" t="s">
        <v>42</v>
      </c>
      <c r="C8" s="409">
        <v>2.2046199999999998</v>
      </c>
      <c r="D8" s="165" t="s">
        <v>516</v>
      </c>
      <c r="E8" s="165"/>
      <c r="F8" s="165"/>
      <c r="G8" s="165"/>
      <c r="H8" s="168"/>
      <c r="I8" s="168"/>
      <c r="J8" s="168"/>
      <c r="K8" s="168"/>
    </row>
    <row r="9" spans="1:11" x14ac:dyDescent="0.25">
      <c r="A9">
        <v>1</v>
      </c>
      <c r="B9" s="165" t="s">
        <v>518</v>
      </c>
      <c r="C9" s="410">
        <f>Kerosene_GHG!C27</f>
        <v>127913.13574143029</v>
      </c>
      <c r="D9" s="165" t="s">
        <v>517</v>
      </c>
      <c r="E9" s="407" t="s">
        <v>574</v>
      </c>
    </row>
    <row r="10" spans="1:11" x14ac:dyDescent="0.25">
      <c r="A10">
        <v>1</v>
      </c>
      <c r="B10" s="165" t="s">
        <v>583</v>
      </c>
      <c r="C10" s="409">
        <v>0.79319753791484227</v>
      </c>
      <c r="D10" s="165" t="s">
        <v>42</v>
      </c>
      <c r="E10" s="407" t="s">
        <v>582</v>
      </c>
    </row>
    <row r="11" spans="1:11" x14ac:dyDescent="0.25">
      <c r="A11">
        <v>1</v>
      </c>
      <c r="B11" s="165" t="s">
        <v>520</v>
      </c>
      <c r="C11" s="410">
        <v>3.7854100000000002</v>
      </c>
      <c r="D11" s="165" t="s">
        <v>584</v>
      </c>
      <c r="E11" s="316"/>
    </row>
    <row r="12" spans="1:11" x14ac:dyDescent="0.25">
      <c r="A12">
        <v>1</v>
      </c>
      <c r="B12" s="165" t="s">
        <v>520</v>
      </c>
      <c r="C12" s="410">
        <f>C10*C11</f>
        <v>3.0025778919982233</v>
      </c>
      <c r="D12" s="165" t="s">
        <v>42</v>
      </c>
      <c r="E12" s="407" t="s">
        <v>582</v>
      </c>
    </row>
    <row r="13" spans="1:11" x14ac:dyDescent="0.25">
      <c r="A13">
        <v>1</v>
      </c>
      <c r="B13" s="165" t="s">
        <v>42</v>
      </c>
      <c r="C13" s="410">
        <v>1000000000</v>
      </c>
      <c r="D13" s="165" t="s">
        <v>521</v>
      </c>
    </row>
    <row r="14" spans="1:11" x14ac:dyDescent="0.25">
      <c r="A14">
        <v>1</v>
      </c>
      <c r="B14" s="165" t="s">
        <v>522</v>
      </c>
      <c r="C14" s="410">
        <v>0.62137100000000001</v>
      </c>
      <c r="D14" s="165" t="s">
        <v>523</v>
      </c>
    </row>
    <row r="15" spans="1:11" x14ac:dyDescent="0.25">
      <c r="A15">
        <v>1</v>
      </c>
      <c r="B15" s="165" t="s">
        <v>524</v>
      </c>
      <c r="C15" s="410">
        <f>0.003785</f>
        <v>3.7850000000000002E-3</v>
      </c>
      <c r="D15" s="165" t="s">
        <v>525</v>
      </c>
    </row>
    <row r="16" spans="1:11" x14ac:dyDescent="0.25">
      <c r="A16">
        <v>1</v>
      </c>
      <c r="B16" s="165" t="s">
        <v>526</v>
      </c>
      <c r="C16" s="410">
        <v>1.0550550000000001</v>
      </c>
      <c r="D16" s="165" t="s">
        <v>527</v>
      </c>
    </row>
    <row r="20" spans="2:2" x14ac:dyDescent="0.25">
      <c r="B20" s="218"/>
    </row>
    <row r="25" spans="2:2" x14ac:dyDescent="0.25">
      <c r="B25" s="218"/>
    </row>
    <row r="30" spans="2:2" x14ac:dyDescent="0.25">
      <c r="B30" s="218"/>
    </row>
  </sheetData>
  <mergeCells count="2">
    <mergeCell ref="A2:D2"/>
    <mergeCell ref="A3:D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11" width="9.140625" style="3"/>
    <col min="12" max="12" width="115.425781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7"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69" t="s">
        <v>223</v>
      </c>
      <c r="D3" s="169" t="s">
        <v>9</v>
      </c>
    </row>
    <row r="4" spans="1:38" ht="15" x14ac:dyDescent="0.2">
      <c r="C4" s="171">
        <v>1</v>
      </c>
      <c r="D4" s="455" t="s">
        <v>588</v>
      </c>
      <c r="E4" s="577"/>
      <c r="F4" s="577"/>
      <c r="G4" s="577"/>
      <c r="H4" s="577"/>
      <c r="I4" s="577"/>
      <c r="J4" s="577"/>
      <c r="K4" s="577"/>
      <c r="L4" s="577"/>
    </row>
    <row r="5" spans="1:38" ht="15" x14ac:dyDescent="0.2">
      <c r="C5" s="171">
        <v>2</v>
      </c>
      <c r="D5" s="455" t="s">
        <v>591</v>
      </c>
      <c r="E5" s="577"/>
      <c r="F5" s="577"/>
      <c r="G5" s="577"/>
      <c r="H5" s="577"/>
      <c r="I5" s="577"/>
      <c r="J5" s="577"/>
      <c r="K5" s="577"/>
      <c r="L5" s="577"/>
    </row>
    <row r="6" spans="1:38" ht="15" x14ac:dyDescent="0.2">
      <c r="C6" s="171">
        <v>3</v>
      </c>
      <c r="D6" s="455" t="s">
        <v>682</v>
      </c>
      <c r="E6" s="577"/>
      <c r="F6" s="577"/>
      <c r="G6" s="577"/>
      <c r="H6" s="577"/>
      <c r="I6" s="577"/>
      <c r="J6" s="577"/>
      <c r="K6" s="577"/>
      <c r="L6" s="577"/>
    </row>
    <row r="7" spans="1:38" ht="15" x14ac:dyDescent="0.2">
      <c r="C7" s="171"/>
      <c r="D7" s="455"/>
      <c r="E7" s="577"/>
      <c r="F7" s="577"/>
      <c r="G7" s="577"/>
      <c r="H7" s="577"/>
      <c r="I7" s="577"/>
      <c r="J7" s="577"/>
      <c r="K7" s="577"/>
      <c r="L7" s="577"/>
    </row>
    <row r="8" spans="1:38" ht="15" x14ac:dyDescent="0.2">
      <c r="C8" s="171"/>
      <c r="D8" s="455"/>
      <c r="E8" s="577"/>
      <c r="F8" s="577"/>
      <c r="G8" s="577"/>
      <c r="H8" s="577"/>
      <c r="I8" s="577"/>
      <c r="J8" s="577"/>
      <c r="K8" s="577"/>
      <c r="L8" s="577"/>
    </row>
    <row r="9" spans="1:38" ht="15" x14ac:dyDescent="0.2">
      <c r="C9" s="171"/>
      <c r="D9" s="455"/>
      <c r="E9" s="577"/>
      <c r="F9" s="577"/>
      <c r="G9" s="577"/>
      <c r="H9" s="577"/>
      <c r="I9" s="577"/>
      <c r="J9" s="577"/>
      <c r="K9" s="577"/>
      <c r="L9" s="577"/>
    </row>
    <row r="10" spans="1:38" ht="15" x14ac:dyDescent="0.2">
      <c r="C10" s="171"/>
      <c r="D10" s="455"/>
      <c r="E10" s="577"/>
      <c r="F10" s="577"/>
      <c r="G10" s="577"/>
      <c r="H10" s="577"/>
      <c r="I10" s="577"/>
      <c r="J10" s="577"/>
      <c r="K10" s="577"/>
      <c r="L10" s="577"/>
    </row>
    <row r="11" spans="1:38" ht="15" x14ac:dyDescent="0.2">
      <c r="C11" s="171"/>
      <c r="D11" s="455"/>
      <c r="E11" s="577"/>
      <c r="F11" s="577"/>
      <c r="G11" s="577"/>
      <c r="H11" s="577"/>
      <c r="I11" s="577"/>
      <c r="J11" s="577"/>
      <c r="K11" s="577"/>
      <c r="L11" s="577"/>
    </row>
    <row r="12" spans="1:38" ht="15" x14ac:dyDescent="0.2">
      <c r="C12" s="171"/>
      <c r="D12" s="455"/>
      <c r="E12" s="577"/>
      <c r="F12" s="577"/>
      <c r="G12" s="577"/>
      <c r="H12" s="577"/>
      <c r="I12" s="577"/>
      <c r="J12" s="577"/>
      <c r="K12" s="577"/>
      <c r="L12" s="577"/>
    </row>
    <row r="13" spans="1:38" ht="15" x14ac:dyDescent="0.2">
      <c r="C13" s="171"/>
      <c r="D13" s="455"/>
      <c r="E13" s="577"/>
      <c r="F13" s="577"/>
      <c r="G13" s="577"/>
      <c r="H13" s="577"/>
      <c r="I13" s="577"/>
      <c r="J13" s="577"/>
      <c r="K13" s="577"/>
      <c r="L13" s="57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386"/>
  <sheetViews>
    <sheetView tabSelected="1" topLeftCell="B22" workbookViewId="0">
      <selection activeCell="D54" sqref="D54"/>
    </sheetView>
  </sheetViews>
  <sheetFormatPr defaultColWidth="9.140625" defaultRowHeight="12.75" x14ac:dyDescent="0.2"/>
  <cols>
    <col min="1" max="1" width="1.85546875" style="2" customWidth="1"/>
    <col min="2" max="2" width="3.5703125" style="65" customWidth="1"/>
    <col min="3" max="3" width="29.5703125" style="3" customWidth="1"/>
    <col min="4" max="4" width="55.85546875" style="3" customWidth="1"/>
    <col min="5" max="6" width="12.42578125" style="3" customWidth="1"/>
    <col min="7" max="7" width="12.85546875" style="3" customWidth="1"/>
    <col min="8" max="9" width="13.5703125" style="3" customWidth="1"/>
    <col min="10" max="10" width="12.5703125" style="2" customWidth="1"/>
    <col min="11" max="11" width="14.42578125" style="3" customWidth="1"/>
    <col min="12" max="12" width="12" style="3" customWidth="1"/>
    <col min="13" max="13" width="11.42578125" style="3" customWidth="1"/>
    <col min="14" max="14" width="11.5703125" style="3" bestFit="1" customWidth="1"/>
    <col min="15" max="15" width="14.5703125" style="3" customWidth="1"/>
    <col min="16" max="16" width="13" style="3" customWidth="1"/>
    <col min="17" max="17" width="49" style="3" customWidth="1"/>
    <col min="18" max="18" width="2.140625" style="2" customWidth="1"/>
    <col min="19" max="26" width="9.140625" style="2"/>
    <col min="27" max="257" width="9.140625" style="3"/>
    <col min="258" max="258" width="1.85546875" style="3" customWidth="1"/>
    <col min="259" max="259" width="3.5703125" style="3" customWidth="1"/>
    <col min="260" max="260" width="29.5703125" style="3" customWidth="1"/>
    <col min="261" max="261" width="54.42578125" style="3" customWidth="1"/>
    <col min="262" max="263" width="12.42578125" style="3" customWidth="1"/>
    <col min="264" max="264" width="12.85546875" style="3" customWidth="1"/>
    <col min="265" max="265" width="13.5703125" style="3" customWidth="1"/>
    <col min="266" max="266" width="12.5703125" style="3" customWidth="1"/>
    <col min="267" max="267" width="14.42578125" style="3" customWidth="1"/>
    <col min="268" max="268" width="12" style="3" customWidth="1"/>
    <col min="269" max="269" width="11.42578125" style="3" customWidth="1"/>
    <col min="270" max="270" width="11.5703125" style="3" bestFit="1" customWidth="1"/>
    <col min="271" max="271" width="14.5703125" style="3" customWidth="1"/>
    <col min="272" max="272" width="13" style="3" customWidth="1"/>
    <col min="273" max="273" width="49" style="3" customWidth="1"/>
    <col min="274" max="274" width="2.140625" style="3" customWidth="1"/>
    <col min="275" max="513" width="9.140625" style="3"/>
    <col min="514" max="514" width="1.85546875" style="3" customWidth="1"/>
    <col min="515" max="515" width="3.5703125" style="3" customWidth="1"/>
    <col min="516" max="516" width="29.5703125" style="3" customWidth="1"/>
    <col min="517" max="517" width="54.42578125" style="3" customWidth="1"/>
    <col min="518" max="519" width="12.42578125" style="3" customWidth="1"/>
    <col min="520" max="520" width="12.85546875" style="3" customWidth="1"/>
    <col min="521" max="521" width="13.5703125" style="3" customWidth="1"/>
    <col min="522" max="522" width="12.5703125" style="3" customWidth="1"/>
    <col min="523" max="523" width="14.42578125" style="3" customWidth="1"/>
    <col min="524" max="524" width="12" style="3" customWidth="1"/>
    <col min="525" max="525" width="11.42578125" style="3" customWidth="1"/>
    <col min="526" max="526" width="11.5703125" style="3" bestFit="1" customWidth="1"/>
    <col min="527" max="527" width="14.5703125" style="3" customWidth="1"/>
    <col min="528" max="528" width="13" style="3" customWidth="1"/>
    <col min="529" max="529" width="49" style="3" customWidth="1"/>
    <col min="530" max="530" width="2.140625" style="3" customWidth="1"/>
    <col min="531" max="769" width="9.140625" style="3"/>
    <col min="770" max="770" width="1.85546875" style="3" customWidth="1"/>
    <col min="771" max="771" width="3.5703125" style="3" customWidth="1"/>
    <col min="772" max="772" width="29.5703125" style="3" customWidth="1"/>
    <col min="773" max="773" width="54.42578125" style="3" customWidth="1"/>
    <col min="774" max="775" width="12.42578125" style="3" customWidth="1"/>
    <col min="776" max="776" width="12.85546875" style="3" customWidth="1"/>
    <col min="777" max="777" width="13.5703125" style="3" customWidth="1"/>
    <col min="778" max="778" width="12.5703125" style="3" customWidth="1"/>
    <col min="779" max="779" width="14.42578125" style="3" customWidth="1"/>
    <col min="780" max="780" width="12" style="3" customWidth="1"/>
    <col min="781" max="781" width="11.42578125" style="3" customWidth="1"/>
    <col min="782" max="782" width="11.5703125" style="3" bestFit="1" customWidth="1"/>
    <col min="783" max="783" width="14.5703125" style="3" customWidth="1"/>
    <col min="784" max="784" width="13" style="3" customWidth="1"/>
    <col min="785" max="785" width="49" style="3" customWidth="1"/>
    <col min="786" max="786" width="2.140625" style="3" customWidth="1"/>
    <col min="787" max="1025" width="9.140625" style="3"/>
    <col min="1026" max="1026" width="1.85546875" style="3" customWidth="1"/>
    <col min="1027" max="1027" width="3.5703125" style="3" customWidth="1"/>
    <col min="1028" max="1028" width="29.5703125" style="3" customWidth="1"/>
    <col min="1029" max="1029" width="54.42578125" style="3" customWidth="1"/>
    <col min="1030" max="1031" width="12.42578125" style="3" customWidth="1"/>
    <col min="1032" max="1032" width="12.85546875" style="3" customWidth="1"/>
    <col min="1033" max="1033" width="13.5703125" style="3" customWidth="1"/>
    <col min="1034" max="1034" width="12.5703125" style="3" customWidth="1"/>
    <col min="1035" max="1035" width="14.42578125" style="3" customWidth="1"/>
    <col min="1036" max="1036" width="12" style="3" customWidth="1"/>
    <col min="1037" max="1037" width="11.42578125" style="3" customWidth="1"/>
    <col min="1038" max="1038" width="11.5703125" style="3" bestFit="1" customWidth="1"/>
    <col min="1039" max="1039" width="14.5703125" style="3" customWidth="1"/>
    <col min="1040" max="1040" width="13" style="3" customWidth="1"/>
    <col min="1041" max="1041" width="49" style="3" customWidth="1"/>
    <col min="1042" max="1042" width="2.140625" style="3" customWidth="1"/>
    <col min="1043" max="1281" width="9.140625" style="3"/>
    <col min="1282" max="1282" width="1.85546875" style="3" customWidth="1"/>
    <col min="1283" max="1283" width="3.5703125" style="3" customWidth="1"/>
    <col min="1284" max="1284" width="29.5703125" style="3" customWidth="1"/>
    <col min="1285" max="1285" width="54.42578125" style="3" customWidth="1"/>
    <col min="1286" max="1287" width="12.42578125" style="3" customWidth="1"/>
    <col min="1288" max="1288" width="12.85546875" style="3" customWidth="1"/>
    <col min="1289" max="1289" width="13.5703125" style="3" customWidth="1"/>
    <col min="1290" max="1290" width="12.5703125" style="3" customWidth="1"/>
    <col min="1291" max="1291" width="14.42578125" style="3" customWidth="1"/>
    <col min="1292" max="1292" width="12" style="3" customWidth="1"/>
    <col min="1293" max="1293" width="11.42578125" style="3" customWidth="1"/>
    <col min="1294" max="1294" width="11.5703125" style="3" bestFit="1" customWidth="1"/>
    <col min="1295" max="1295" width="14.5703125" style="3" customWidth="1"/>
    <col min="1296" max="1296" width="13" style="3" customWidth="1"/>
    <col min="1297" max="1297" width="49" style="3" customWidth="1"/>
    <col min="1298" max="1298" width="2.140625" style="3" customWidth="1"/>
    <col min="1299" max="1537" width="9.140625" style="3"/>
    <col min="1538" max="1538" width="1.85546875" style="3" customWidth="1"/>
    <col min="1539" max="1539" width="3.5703125" style="3" customWidth="1"/>
    <col min="1540" max="1540" width="29.5703125" style="3" customWidth="1"/>
    <col min="1541" max="1541" width="54.42578125" style="3" customWidth="1"/>
    <col min="1542" max="1543" width="12.42578125" style="3" customWidth="1"/>
    <col min="1544" max="1544" width="12.85546875" style="3" customWidth="1"/>
    <col min="1545" max="1545" width="13.5703125" style="3" customWidth="1"/>
    <col min="1546" max="1546" width="12.5703125" style="3" customWidth="1"/>
    <col min="1547" max="1547" width="14.42578125" style="3" customWidth="1"/>
    <col min="1548" max="1548" width="12" style="3" customWidth="1"/>
    <col min="1549" max="1549" width="11.42578125" style="3" customWidth="1"/>
    <col min="1550" max="1550" width="11.5703125" style="3" bestFit="1" customWidth="1"/>
    <col min="1551" max="1551" width="14.5703125" style="3" customWidth="1"/>
    <col min="1552" max="1552" width="13" style="3" customWidth="1"/>
    <col min="1553" max="1553" width="49" style="3" customWidth="1"/>
    <col min="1554" max="1554" width="2.140625" style="3" customWidth="1"/>
    <col min="1555" max="1793" width="9.140625" style="3"/>
    <col min="1794" max="1794" width="1.85546875" style="3" customWidth="1"/>
    <col min="1795" max="1795" width="3.5703125" style="3" customWidth="1"/>
    <col min="1796" max="1796" width="29.5703125" style="3" customWidth="1"/>
    <col min="1797" max="1797" width="54.42578125" style="3" customWidth="1"/>
    <col min="1798" max="1799" width="12.42578125" style="3" customWidth="1"/>
    <col min="1800" max="1800" width="12.85546875" style="3" customWidth="1"/>
    <col min="1801" max="1801" width="13.5703125" style="3" customWidth="1"/>
    <col min="1802" max="1802" width="12.5703125" style="3" customWidth="1"/>
    <col min="1803" max="1803" width="14.42578125" style="3" customWidth="1"/>
    <col min="1804" max="1804" width="12" style="3" customWidth="1"/>
    <col min="1805" max="1805" width="11.42578125" style="3" customWidth="1"/>
    <col min="1806" max="1806" width="11.5703125" style="3" bestFit="1" customWidth="1"/>
    <col min="1807" max="1807" width="14.5703125" style="3" customWidth="1"/>
    <col min="1808" max="1808" width="13" style="3" customWidth="1"/>
    <col min="1809" max="1809" width="49" style="3" customWidth="1"/>
    <col min="1810" max="1810" width="2.140625" style="3" customWidth="1"/>
    <col min="1811" max="2049" width="9.140625" style="3"/>
    <col min="2050" max="2050" width="1.85546875" style="3" customWidth="1"/>
    <col min="2051" max="2051" width="3.5703125" style="3" customWidth="1"/>
    <col min="2052" max="2052" width="29.5703125" style="3" customWidth="1"/>
    <col min="2053" max="2053" width="54.42578125" style="3" customWidth="1"/>
    <col min="2054" max="2055" width="12.42578125" style="3" customWidth="1"/>
    <col min="2056" max="2056" width="12.85546875" style="3" customWidth="1"/>
    <col min="2057" max="2057" width="13.5703125" style="3" customWidth="1"/>
    <col min="2058" max="2058" width="12.5703125" style="3" customWidth="1"/>
    <col min="2059" max="2059" width="14.42578125" style="3" customWidth="1"/>
    <col min="2060" max="2060" width="12" style="3" customWidth="1"/>
    <col min="2061" max="2061" width="11.42578125" style="3" customWidth="1"/>
    <col min="2062" max="2062" width="11.5703125" style="3" bestFit="1" customWidth="1"/>
    <col min="2063" max="2063" width="14.5703125" style="3" customWidth="1"/>
    <col min="2064" max="2064" width="13" style="3" customWidth="1"/>
    <col min="2065" max="2065" width="49" style="3" customWidth="1"/>
    <col min="2066" max="2066" width="2.140625" style="3" customWidth="1"/>
    <col min="2067" max="2305" width="9.140625" style="3"/>
    <col min="2306" max="2306" width="1.85546875" style="3" customWidth="1"/>
    <col min="2307" max="2307" width="3.5703125" style="3" customWidth="1"/>
    <col min="2308" max="2308" width="29.5703125" style="3" customWidth="1"/>
    <col min="2309" max="2309" width="54.42578125" style="3" customWidth="1"/>
    <col min="2310" max="2311" width="12.42578125" style="3" customWidth="1"/>
    <col min="2312" max="2312" width="12.85546875" style="3" customWidth="1"/>
    <col min="2313" max="2313" width="13.5703125" style="3" customWidth="1"/>
    <col min="2314" max="2314" width="12.5703125" style="3" customWidth="1"/>
    <col min="2315" max="2315" width="14.42578125" style="3" customWidth="1"/>
    <col min="2316" max="2316" width="12" style="3" customWidth="1"/>
    <col min="2317" max="2317" width="11.42578125" style="3" customWidth="1"/>
    <col min="2318" max="2318" width="11.5703125" style="3" bestFit="1" customWidth="1"/>
    <col min="2319" max="2319" width="14.5703125" style="3" customWidth="1"/>
    <col min="2320" max="2320" width="13" style="3" customWidth="1"/>
    <col min="2321" max="2321" width="49" style="3" customWidth="1"/>
    <col min="2322" max="2322" width="2.140625" style="3" customWidth="1"/>
    <col min="2323" max="2561" width="9.140625" style="3"/>
    <col min="2562" max="2562" width="1.85546875" style="3" customWidth="1"/>
    <col min="2563" max="2563" width="3.5703125" style="3" customWidth="1"/>
    <col min="2564" max="2564" width="29.5703125" style="3" customWidth="1"/>
    <col min="2565" max="2565" width="54.42578125" style="3" customWidth="1"/>
    <col min="2566" max="2567" width="12.42578125" style="3" customWidth="1"/>
    <col min="2568" max="2568" width="12.85546875" style="3" customWidth="1"/>
    <col min="2569" max="2569" width="13.5703125" style="3" customWidth="1"/>
    <col min="2570" max="2570" width="12.5703125" style="3" customWidth="1"/>
    <col min="2571" max="2571" width="14.42578125" style="3" customWidth="1"/>
    <col min="2572" max="2572" width="12" style="3" customWidth="1"/>
    <col min="2573" max="2573" width="11.42578125" style="3" customWidth="1"/>
    <col min="2574" max="2574" width="11.5703125" style="3" bestFit="1" customWidth="1"/>
    <col min="2575" max="2575" width="14.5703125" style="3" customWidth="1"/>
    <col min="2576" max="2576" width="13" style="3" customWidth="1"/>
    <col min="2577" max="2577" width="49" style="3" customWidth="1"/>
    <col min="2578" max="2578" width="2.140625" style="3" customWidth="1"/>
    <col min="2579" max="2817" width="9.140625" style="3"/>
    <col min="2818" max="2818" width="1.85546875" style="3" customWidth="1"/>
    <col min="2819" max="2819" width="3.5703125" style="3" customWidth="1"/>
    <col min="2820" max="2820" width="29.5703125" style="3" customWidth="1"/>
    <col min="2821" max="2821" width="54.42578125" style="3" customWidth="1"/>
    <col min="2822" max="2823" width="12.42578125" style="3" customWidth="1"/>
    <col min="2824" max="2824" width="12.85546875" style="3" customWidth="1"/>
    <col min="2825" max="2825" width="13.5703125" style="3" customWidth="1"/>
    <col min="2826" max="2826" width="12.5703125" style="3" customWidth="1"/>
    <col min="2827" max="2827" width="14.42578125" style="3" customWidth="1"/>
    <col min="2828" max="2828" width="12" style="3" customWidth="1"/>
    <col min="2829" max="2829" width="11.42578125" style="3" customWidth="1"/>
    <col min="2830" max="2830" width="11.5703125" style="3" bestFit="1" customWidth="1"/>
    <col min="2831" max="2831" width="14.5703125" style="3" customWidth="1"/>
    <col min="2832" max="2832" width="13" style="3" customWidth="1"/>
    <col min="2833" max="2833" width="49" style="3" customWidth="1"/>
    <col min="2834" max="2834" width="2.140625" style="3" customWidth="1"/>
    <col min="2835" max="3073" width="9.140625" style="3"/>
    <col min="3074" max="3074" width="1.85546875" style="3" customWidth="1"/>
    <col min="3075" max="3075" width="3.5703125" style="3" customWidth="1"/>
    <col min="3076" max="3076" width="29.5703125" style="3" customWidth="1"/>
    <col min="3077" max="3077" width="54.42578125" style="3" customWidth="1"/>
    <col min="3078" max="3079" width="12.42578125" style="3" customWidth="1"/>
    <col min="3080" max="3080" width="12.85546875" style="3" customWidth="1"/>
    <col min="3081" max="3081" width="13.5703125" style="3" customWidth="1"/>
    <col min="3082" max="3082" width="12.5703125" style="3" customWidth="1"/>
    <col min="3083" max="3083" width="14.42578125" style="3" customWidth="1"/>
    <col min="3084" max="3084" width="12" style="3" customWidth="1"/>
    <col min="3085" max="3085" width="11.42578125" style="3" customWidth="1"/>
    <col min="3086" max="3086" width="11.5703125" style="3" bestFit="1" customWidth="1"/>
    <col min="3087" max="3087" width="14.5703125" style="3" customWidth="1"/>
    <col min="3088" max="3088" width="13" style="3" customWidth="1"/>
    <col min="3089" max="3089" width="49" style="3" customWidth="1"/>
    <col min="3090" max="3090" width="2.140625" style="3" customWidth="1"/>
    <col min="3091" max="3329" width="9.140625" style="3"/>
    <col min="3330" max="3330" width="1.85546875" style="3" customWidth="1"/>
    <col min="3331" max="3331" width="3.5703125" style="3" customWidth="1"/>
    <col min="3332" max="3332" width="29.5703125" style="3" customWidth="1"/>
    <col min="3333" max="3333" width="54.42578125" style="3" customWidth="1"/>
    <col min="3334" max="3335" width="12.42578125" style="3" customWidth="1"/>
    <col min="3336" max="3336" width="12.85546875" style="3" customWidth="1"/>
    <col min="3337" max="3337" width="13.5703125" style="3" customWidth="1"/>
    <col min="3338" max="3338" width="12.5703125" style="3" customWidth="1"/>
    <col min="3339" max="3339" width="14.42578125" style="3" customWidth="1"/>
    <col min="3340" max="3340" width="12" style="3" customWidth="1"/>
    <col min="3341" max="3341" width="11.42578125" style="3" customWidth="1"/>
    <col min="3342" max="3342" width="11.5703125" style="3" bestFit="1" customWidth="1"/>
    <col min="3343" max="3343" width="14.5703125" style="3" customWidth="1"/>
    <col min="3344" max="3344" width="13" style="3" customWidth="1"/>
    <col min="3345" max="3345" width="49" style="3" customWidth="1"/>
    <col min="3346" max="3346" width="2.140625" style="3" customWidth="1"/>
    <col min="3347" max="3585" width="9.140625" style="3"/>
    <col min="3586" max="3586" width="1.85546875" style="3" customWidth="1"/>
    <col min="3587" max="3587" width="3.5703125" style="3" customWidth="1"/>
    <col min="3588" max="3588" width="29.5703125" style="3" customWidth="1"/>
    <col min="3589" max="3589" width="54.42578125" style="3" customWidth="1"/>
    <col min="3590" max="3591" width="12.42578125" style="3" customWidth="1"/>
    <col min="3592" max="3592" width="12.85546875" style="3" customWidth="1"/>
    <col min="3593" max="3593" width="13.5703125" style="3" customWidth="1"/>
    <col min="3594" max="3594" width="12.5703125" style="3" customWidth="1"/>
    <col min="3595" max="3595" width="14.42578125" style="3" customWidth="1"/>
    <col min="3596" max="3596" width="12" style="3" customWidth="1"/>
    <col min="3597" max="3597" width="11.42578125" style="3" customWidth="1"/>
    <col min="3598" max="3598" width="11.5703125" style="3" bestFit="1" customWidth="1"/>
    <col min="3599" max="3599" width="14.5703125" style="3" customWidth="1"/>
    <col min="3600" max="3600" width="13" style="3" customWidth="1"/>
    <col min="3601" max="3601" width="49" style="3" customWidth="1"/>
    <col min="3602" max="3602" width="2.140625" style="3" customWidth="1"/>
    <col min="3603" max="3841" width="9.140625" style="3"/>
    <col min="3842" max="3842" width="1.85546875" style="3" customWidth="1"/>
    <col min="3843" max="3843" width="3.5703125" style="3" customWidth="1"/>
    <col min="3844" max="3844" width="29.5703125" style="3" customWidth="1"/>
    <col min="3845" max="3845" width="54.42578125" style="3" customWidth="1"/>
    <col min="3846" max="3847" width="12.42578125" style="3" customWidth="1"/>
    <col min="3848" max="3848" width="12.85546875" style="3" customWidth="1"/>
    <col min="3849" max="3849" width="13.5703125" style="3" customWidth="1"/>
    <col min="3850" max="3850" width="12.5703125" style="3" customWidth="1"/>
    <col min="3851" max="3851" width="14.42578125" style="3" customWidth="1"/>
    <col min="3852" max="3852" width="12" style="3" customWidth="1"/>
    <col min="3853" max="3853" width="11.42578125" style="3" customWidth="1"/>
    <col min="3854" max="3854" width="11.5703125" style="3" bestFit="1" customWidth="1"/>
    <col min="3855" max="3855" width="14.5703125" style="3" customWidth="1"/>
    <col min="3856" max="3856" width="13" style="3" customWidth="1"/>
    <col min="3857" max="3857" width="49" style="3" customWidth="1"/>
    <col min="3858" max="3858" width="2.140625" style="3" customWidth="1"/>
    <col min="3859" max="4097" width="9.140625" style="3"/>
    <col min="4098" max="4098" width="1.85546875" style="3" customWidth="1"/>
    <col min="4099" max="4099" width="3.5703125" style="3" customWidth="1"/>
    <col min="4100" max="4100" width="29.5703125" style="3" customWidth="1"/>
    <col min="4101" max="4101" width="54.42578125" style="3" customWidth="1"/>
    <col min="4102" max="4103" width="12.42578125" style="3" customWidth="1"/>
    <col min="4104" max="4104" width="12.85546875" style="3" customWidth="1"/>
    <col min="4105" max="4105" width="13.5703125" style="3" customWidth="1"/>
    <col min="4106" max="4106" width="12.5703125" style="3" customWidth="1"/>
    <col min="4107" max="4107" width="14.42578125" style="3" customWidth="1"/>
    <col min="4108" max="4108" width="12" style="3" customWidth="1"/>
    <col min="4109" max="4109" width="11.42578125" style="3" customWidth="1"/>
    <col min="4110" max="4110" width="11.5703125" style="3" bestFit="1" customWidth="1"/>
    <col min="4111" max="4111" width="14.5703125" style="3" customWidth="1"/>
    <col min="4112" max="4112" width="13" style="3" customWidth="1"/>
    <col min="4113" max="4113" width="49" style="3" customWidth="1"/>
    <col min="4114" max="4114" width="2.140625" style="3" customWidth="1"/>
    <col min="4115" max="4353" width="9.140625" style="3"/>
    <col min="4354" max="4354" width="1.85546875" style="3" customWidth="1"/>
    <col min="4355" max="4355" width="3.5703125" style="3" customWidth="1"/>
    <col min="4356" max="4356" width="29.5703125" style="3" customWidth="1"/>
    <col min="4357" max="4357" width="54.42578125" style="3" customWidth="1"/>
    <col min="4358" max="4359" width="12.42578125" style="3" customWidth="1"/>
    <col min="4360" max="4360" width="12.85546875" style="3" customWidth="1"/>
    <col min="4361" max="4361" width="13.5703125" style="3" customWidth="1"/>
    <col min="4362" max="4362" width="12.5703125" style="3" customWidth="1"/>
    <col min="4363" max="4363" width="14.42578125" style="3" customWidth="1"/>
    <col min="4364" max="4364" width="12" style="3" customWidth="1"/>
    <col min="4365" max="4365" width="11.42578125" style="3" customWidth="1"/>
    <col min="4366" max="4366" width="11.5703125" style="3" bestFit="1" customWidth="1"/>
    <col min="4367" max="4367" width="14.5703125" style="3" customWidth="1"/>
    <col min="4368" max="4368" width="13" style="3" customWidth="1"/>
    <col min="4369" max="4369" width="49" style="3" customWidth="1"/>
    <col min="4370" max="4370" width="2.140625" style="3" customWidth="1"/>
    <col min="4371" max="4609" width="9.140625" style="3"/>
    <col min="4610" max="4610" width="1.85546875" style="3" customWidth="1"/>
    <col min="4611" max="4611" width="3.5703125" style="3" customWidth="1"/>
    <col min="4612" max="4612" width="29.5703125" style="3" customWidth="1"/>
    <col min="4613" max="4613" width="54.42578125" style="3" customWidth="1"/>
    <col min="4614" max="4615" width="12.42578125" style="3" customWidth="1"/>
    <col min="4616" max="4616" width="12.85546875" style="3" customWidth="1"/>
    <col min="4617" max="4617" width="13.5703125" style="3" customWidth="1"/>
    <col min="4618" max="4618" width="12.5703125" style="3" customWidth="1"/>
    <col min="4619" max="4619" width="14.42578125" style="3" customWidth="1"/>
    <col min="4620" max="4620" width="12" style="3" customWidth="1"/>
    <col min="4621" max="4621" width="11.42578125" style="3" customWidth="1"/>
    <col min="4622" max="4622" width="11.5703125" style="3" bestFit="1" customWidth="1"/>
    <col min="4623" max="4623" width="14.5703125" style="3" customWidth="1"/>
    <col min="4624" max="4624" width="13" style="3" customWidth="1"/>
    <col min="4625" max="4625" width="49" style="3" customWidth="1"/>
    <col min="4626" max="4626" width="2.140625" style="3" customWidth="1"/>
    <col min="4627" max="4865" width="9.140625" style="3"/>
    <col min="4866" max="4866" width="1.85546875" style="3" customWidth="1"/>
    <col min="4867" max="4867" width="3.5703125" style="3" customWidth="1"/>
    <col min="4868" max="4868" width="29.5703125" style="3" customWidth="1"/>
    <col min="4869" max="4869" width="54.42578125" style="3" customWidth="1"/>
    <col min="4870" max="4871" width="12.42578125" style="3" customWidth="1"/>
    <col min="4872" max="4872" width="12.85546875" style="3" customWidth="1"/>
    <col min="4873" max="4873" width="13.5703125" style="3" customWidth="1"/>
    <col min="4874" max="4874" width="12.5703125" style="3" customWidth="1"/>
    <col min="4875" max="4875" width="14.42578125" style="3" customWidth="1"/>
    <col min="4876" max="4876" width="12" style="3" customWidth="1"/>
    <col min="4877" max="4877" width="11.42578125" style="3" customWidth="1"/>
    <col min="4878" max="4878" width="11.5703125" style="3" bestFit="1" customWidth="1"/>
    <col min="4879" max="4879" width="14.5703125" style="3" customWidth="1"/>
    <col min="4880" max="4880" width="13" style="3" customWidth="1"/>
    <col min="4881" max="4881" width="49" style="3" customWidth="1"/>
    <col min="4882" max="4882" width="2.140625" style="3" customWidth="1"/>
    <col min="4883" max="5121" width="9.140625" style="3"/>
    <col min="5122" max="5122" width="1.85546875" style="3" customWidth="1"/>
    <col min="5123" max="5123" width="3.5703125" style="3" customWidth="1"/>
    <col min="5124" max="5124" width="29.5703125" style="3" customWidth="1"/>
    <col min="5125" max="5125" width="54.42578125" style="3" customWidth="1"/>
    <col min="5126" max="5127" width="12.42578125" style="3" customWidth="1"/>
    <col min="5128" max="5128" width="12.85546875" style="3" customWidth="1"/>
    <col min="5129" max="5129" width="13.5703125" style="3" customWidth="1"/>
    <col min="5130" max="5130" width="12.5703125" style="3" customWidth="1"/>
    <col min="5131" max="5131" width="14.42578125" style="3" customWidth="1"/>
    <col min="5132" max="5132" width="12" style="3" customWidth="1"/>
    <col min="5133" max="5133" width="11.42578125" style="3" customWidth="1"/>
    <col min="5134" max="5134" width="11.5703125" style="3" bestFit="1" customWidth="1"/>
    <col min="5135" max="5135" width="14.5703125" style="3" customWidth="1"/>
    <col min="5136" max="5136" width="13" style="3" customWidth="1"/>
    <col min="5137" max="5137" width="49" style="3" customWidth="1"/>
    <col min="5138" max="5138" width="2.140625" style="3" customWidth="1"/>
    <col min="5139" max="5377" width="9.140625" style="3"/>
    <col min="5378" max="5378" width="1.85546875" style="3" customWidth="1"/>
    <col min="5379" max="5379" width="3.5703125" style="3" customWidth="1"/>
    <col min="5380" max="5380" width="29.5703125" style="3" customWidth="1"/>
    <col min="5381" max="5381" width="54.42578125" style="3" customWidth="1"/>
    <col min="5382" max="5383" width="12.42578125" style="3" customWidth="1"/>
    <col min="5384" max="5384" width="12.85546875" style="3" customWidth="1"/>
    <col min="5385" max="5385" width="13.5703125" style="3" customWidth="1"/>
    <col min="5386" max="5386" width="12.5703125" style="3" customWidth="1"/>
    <col min="5387" max="5387" width="14.42578125" style="3" customWidth="1"/>
    <col min="5388" max="5388" width="12" style="3" customWidth="1"/>
    <col min="5389" max="5389" width="11.42578125" style="3" customWidth="1"/>
    <col min="5390" max="5390" width="11.5703125" style="3" bestFit="1" customWidth="1"/>
    <col min="5391" max="5391" width="14.5703125" style="3" customWidth="1"/>
    <col min="5392" max="5392" width="13" style="3" customWidth="1"/>
    <col min="5393" max="5393" width="49" style="3" customWidth="1"/>
    <col min="5394" max="5394" width="2.140625" style="3" customWidth="1"/>
    <col min="5395" max="5633" width="9.140625" style="3"/>
    <col min="5634" max="5634" width="1.85546875" style="3" customWidth="1"/>
    <col min="5635" max="5635" width="3.5703125" style="3" customWidth="1"/>
    <col min="5636" max="5636" width="29.5703125" style="3" customWidth="1"/>
    <col min="5637" max="5637" width="54.42578125" style="3" customWidth="1"/>
    <col min="5638" max="5639" width="12.42578125" style="3" customWidth="1"/>
    <col min="5640" max="5640" width="12.85546875" style="3" customWidth="1"/>
    <col min="5641" max="5641" width="13.5703125" style="3" customWidth="1"/>
    <col min="5642" max="5642" width="12.5703125" style="3" customWidth="1"/>
    <col min="5643" max="5643" width="14.42578125" style="3" customWidth="1"/>
    <col min="5644" max="5644" width="12" style="3" customWidth="1"/>
    <col min="5645" max="5645" width="11.42578125" style="3" customWidth="1"/>
    <col min="5646" max="5646" width="11.5703125" style="3" bestFit="1" customWidth="1"/>
    <col min="5647" max="5647" width="14.5703125" style="3" customWidth="1"/>
    <col min="5648" max="5648" width="13" style="3" customWidth="1"/>
    <col min="5649" max="5649" width="49" style="3" customWidth="1"/>
    <col min="5650" max="5650" width="2.140625" style="3" customWidth="1"/>
    <col min="5651" max="5889" width="9.140625" style="3"/>
    <col min="5890" max="5890" width="1.85546875" style="3" customWidth="1"/>
    <col min="5891" max="5891" width="3.5703125" style="3" customWidth="1"/>
    <col min="5892" max="5892" width="29.5703125" style="3" customWidth="1"/>
    <col min="5893" max="5893" width="54.42578125" style="3" customWidth="1"/>
    <col min="5894" max="5895" width="12.42578125" style="3" customWidth="1"/>
    <col min="5896" max="5896" width="12.85546875" style="3" customWidth="1"/>
    <col min="5897" max="5897" width="13.5703125" style="3" customWidth="1"/>
    <col min="5898" max="5898" width="12.5703125" style="3" customWidth="1"/>
    <col min="5899" max="5899" width="14.42578125" style="3" customWidth="1"/>
    <col min="5900" max="5900" width="12" style="3" customWidth="1"/>
    <col min="5901" max="5901" width="11.42578125" style="3" customWidth="1"/>
    <col min="5902" max="5902" width="11.5703125" style="3" bestFit="1" customWidth="1"/>
    <col min="5903" max="5903" width="14.5703125" style="3" customWidth="1"/>
    <col min="5904" max="5904" width="13" style="3" customWidth="1"/>
    <col min="5905" max="5905" width="49" style="3" customWidth="1"/>
    <col min="5906" max="5906" width="2.140625" style="3" customWidth="1"/>
    <col min="5907" max="6145" width="9.140625" style="3"/>
    <col min="6146" max="6146" width="1.85546875" style="3" customWidth="1"/>
    <col min="6147" max="6147" width="3.5703125" style="3" customWidth="1"/>
    <col min="6148" max="6148" width="29.5703125" style="3" customWidth="1"/>
    <col min="6149" max="6149" width="54.42578125" style="3" customWidth="1"/>
    <col min="6150" max="6151" width="12.42578125" style="3" customWidth="1"/>
    <col min="6152" max="6152" width="12.85546875" style="3" customWidth="1"/>
    <col min="6153" max="6153" width="13.5703125" style="3" customWidth="1"/>
    <col min="6154" max="6154" width="12.5703125" style="3" customWidth="1"/>
    <col min="6155" max="6155" width="14.42578125" style="3" customWidth="1"/>
    <col min="6156" max="6156" width="12" style="3" customWidth="1"/>
    <col min="6157" max="6157" width="11.42578125" style="3" customWidth="1"/>
    <col min="6158" max="6158" width="11.5703125" style="3" bestFit="1" customWidth="1"/>
    <col min="6159" max="6159" width="14.5703125" style="3" customWidth="1"/>
    <col min="6160" max="6160" width="13" style="3" customWidth="1"/>
    <col min="6161" max="6161" width="49" style="3" customWidth="1"/>
    <col min="6162" max="6162" width="2.140625" style="3" customWidth="1"/>
    <col min="6163" max="6401" width="9.140625" style="3"/>
    <col min="6402" max="6402" width="1.85546875" style="3" customWidth="1"/>
    <col min="6403" max="6403" width="3.5703125" style="3" customWidth="1"/>
    <col min="6404" max="6404" width="29.5703125" style="3" customWidth="1"/>
    <col min="6405" max="6405" width="54.42578125" style="3" customWidth="1"/>
    <col min="6406" max="6407" width="12.42578125" style="3" customWidth="1"/>
    <col min="6408" max="6408" width="12.85546875" style="3" customWidth="1"/>
    <col min="6409" max="6409" width="13.5703125" style="3" customWidth="1"/>
    <col min="6410" max="6410" width="12.5703125" style="3" customWidth="1"/>
    <col min="6411" max="6411" width="14.42578125" style="3" customWidth="1"/>
    <col min="6412" max="6412" width="12" style="3" customWidth="1"/>
    <col min="6413" max="6413" width="11.42578125" style="3" customWidth="1"/>
    <col min="6414" max="6414" width="11.5703125" style="3" bestFit="1" customWidth="1"/>
    <col min="6415" max="6415" width="14.5703125" style="3" customWidth="1"/>
    <col min="6416" max="6416" width="13" style="3" customWidth="1"/>
    <col min="6417" max="6417" width="49" style="3" customWidth="1"/>
    <col min="6418" max="6418" width="2.140625" style="3" customWidth="1"/>
    <col min="6419" max="6657" width="9.140625" style="3"/>
    <col min="6658" max="6658" width="1.85546875" style="3" customWidth="1"/>
    <col min="6659" max="6659" width="3.5703125" style="3" customWidth="1"/>
    <col min="6660" max="6660" width="29.5703125" style="3" customWidth="1"/>
    <col min="6661" max="6661" width="54.42578125" style="3" customWidth="1"/>
    <col min="6662" max="6663" width="12.42578125" style="3" customWidth="1"/>
    <col min="6664" max="6664" width="12.85546875" style="3" customWidth="1"/>
    <col min="6665" max="6665" width="13.5703125" style="3" customWidth="1"/>
    <col min="6666" max="6666" width="12.5703125" style="3" customWidth="1"/>
    <col min="6667" max="6667" width="14.42578125" style="3" customWidth="1"/>
    <col min="6668" max="6668" width="12" style="3" customWidth="1"/>
    <col min="6669" max="6669" width="11.42578125" style="3" customWidth="1"/>
    <col min="6670" max="6670" width="11.5703125" style="3" bestFit="1" customWidth="1"/>
    <col min="6671" max="6671" width="14.5703125" style="3" customWidth="1"/>
    <col min="6672" max="6672" width="13" style="3" customWidth="1"/>
    <col min="6673" max="6673" width="49" style="3" customWidth="1"/>
    <col min="6674" max="6674" width="2.140625" style="3" customWidth="1"/>
    <col min="6675" max="6913" width="9.140625" style="3"/>
    <col min="6914" max="6914" width="1.85546875" style="3" customWidth="1"/>
    <col min="6915" max="6915" width="3.5703125" style="3" customWidth="1"/>
    <col min="6916" max="6916" width="29.5703125" style="3" customWidth="1"/>
    <col min="6917" max="6917" width="54.42578125" style="3" customWidth="1"/>
    <col min="6918" max="6919" width="12.42578125" style="3" customWidth="1"/>
    <col min="6920" max="6920" width="12.85546875" style="3" customWidth="1"/>
    <col min="6921" max="6921" width="13.5703125" style="3" customWidth="1"/>
    <col min="6922" max="6922" width="12.5703125" style="3" customWidth="1"/>
    <col min="6923" max="6923" width="14.42578125" style="3" customWidth="1"/>
    <col min="6924" max="6924" width="12" style="3" customWidth="1"/>
    <col min="6925" max="6925" width="11.42578125" style="3" customWidth="1"/>
    <col min="6926" max="6926" width="11.5703125" style="3" bestFit="1" customWidth="1"/>
    <col min="6927" max="6927" width="14.5703125" style="3" customWidth="1"/>
    <col min="6928" max="6928" width="13" style="3" customWidth="1"/>
    <col min="6929" max="6929" width="49" style="3" customWidth="1"/>
    <col min="6930" max="6930" width="2.140625" style="3" customWidth="1"/>
    <col min="6931" max="7169" width="9.140625" style="3"/>
    <col min="7170" max="7170" width="1.85546875" style="3" customWidth="1"/>
    <col min="7171" max="7171" width="3.5703125" style="3" customWidth="1"/>
    <col min="7172" max="7172" width="29.5703125" style="3" customWidth="1"/>
    <col min="7173" max="7173" width="54.42578125" style="3" customWidth="1"/>
    <col min="7174" max="7175" width="12.42578125" style="3" customWidth="1"/>
    <col min="7176" max="7176" width="12.85546875" style="3" customWidth="1"/>
    <col min="7177" max="7177" width="13.5703125" style="3" customWidth="1"/>
    <col min="7178" max="7178" width="12.5703125" style="3" customWidth="1"/>
    <col min="7179" max="7179" width="14.42578125" style="3" customWidth="1"/>
    <col min="7180" max="7180" width="12" style="3" customWidth="1"/>
    <col min="7181" max="7181" width="11.42578125" style="3" customWidth="1"/>
    <col min="7182" max="7182" width="11.5703125" style="3" bestFit="1" customWidth="1"/>
    <col min="7183" max="7183" width="14.5703125" style="3" customWidth="1"/>
    <col min="7184" max="7184" width="13" style="3" customWidth="1"/>
    <col min="7185" max="7185" width="49" style="3" customWidth="1"/>
    <col min="7186" max="7186" width="2.140625" style="3" customWidth="1"/>
    <col min="7187" max="7425" width="9.140625" style="3"/>
    <col min="7426" max="7426" width="1.85546875" style="3" customWidth="1"/>
    <col min="7427" max="7427" width="3.5703125" style="3" customWidth="1"/>
    <col min="7428" max="7428" width="29.5703125" style="3" customWidth="1"/>
    <col min="7429" max="7429" width="54.42578125" style="3" customWidth="1"/>
    <col min="7430" max="7431" width="12.42578125" style="3" customWidth="1"/>
    <col min="7432" max="7432" width="12.85546875" style="3" customWidth="1"/>
    <col min="7433" max="7433" width="13.5703125" style="3" customWidth="1"/>
    <col min="7434" max="7434" width="12.5703125" style="3" customWidth="1"/>
    <col min="7435" max="7435" width="14.42578125" style="3" customWidth="1"/>
    <col min="7436" max="7436" width="12" style="3" customWidth="1"/>
    <col min="7437" max="7437" width="11.42578125" style="3" customWidth="1"/>
    <col min="7438" max="7438" width="11.5703125" style="3" bestFit="1" customWidth="1"/>
    <col min="7439" max="7439" width="14.5703125" style="3" customWidth="1"/>
    <col min="7440" max="7440" width="13" style="3" customWidth="1"/>
    <col min="7441" max="7441" width="49" style="3" customWidth="1"/>
    <col min="7442" max="7442" width="2.140625" style="3" customWidth="1"/>
    <col min="7443" max="7681" width="9.140625" style="3"/>
    <col min="7682" max="7682" width="1.85546875" style="3" customWidth="1"/>
    <col min="7683" max="7683" width="3.5703125" style="3" customWidth="1"/>
    <col min="7684" max="7684" width="29.5703125" style="3" customWidth="1"/>
    <col min="7685" max="7685" width="54.42578125" style="3" customWidth="1"/>
    <col min="7686" max="7687" width="12.42578125" style="3" customWidth="1"/>
    <col min="7688" max="7688" width="12.85546875" style="3" customWidth="1"/>
    <col min="7689" max="7689" width="13.5703125" style="3" customWidth="1"/>
    <col min="7690" max="7690" width="12.5703125" style="3" customWidth="1"/>
    <col min="7691" max="7691" width="14.42578125" style="3" customWidth="1"/>
    <col min="7692" max="7692" width="12" style="3" customWidth="1"/>
    <col min="7693" max="7693" width="11.42578125" style="3" customWidth="1"/>
    <col min="7694" max="7694" width="11.5703125" style="3" bestFit="1" customWidth="1"/>
    <col min="7695" max="7695" width="14.5703125" style="3" customWidth="1"/>
    <col min="7696" max="7696" width="13" style="3" customWidth="1"/>
    <col min="7697" max="7697" width="49" style="3" customWidth="1"/>
    <col min="7698" max="7698" width="2.140625" style="3" customWidth="1"/>
    <col min="7699" max="7937" width="9.140625" style="3"/>
    <col min="7938" max="7938" width="1.85546875" style="3" customWidth="1"/>
    <col min="7939" max="7939" width="3.5703125" style="3" customWidth="1"/>
    <col min="7940" max="7940" width="29.5703125" style="3" customWidth="1"/>
    <col min="7941" max="7941" width="54.42578125" style="3" customWidth="1"/>
    <col min="7942" max="7943" width="12.42578125" style="3" customWidth="1"/>
    <col min="7944" max="7944" width="12.85546875" style="3" customWidth="1"/>
    <col min="7945" max="7945" width="13.5703125" style="3" customWidth="1"/>
    <col min="7946" max="7946" width="12.5703125" style="3" customWidth="1"/>
    <col min="7947" max="7947" width="14.42578125" style="3" customWidth="1"/>
    <col min="7948" max="7948" width="12" style="3" customWidth="1"/>
    <col min="7949" max="7949" width="11.42578125" style="3" customWidth="1"/>
    <col min="7950" max="7950" width="11.5703125" style="3" bestFit="1" customWidth="1"/>
    <col min="7951" max="7951" width="14.5703125" style="3" customWidth="1"/>
    <col min="7952" max="7952" width="13" style="3" customWidth="1"/>
    <col min="7953" max="7953" width="49" style="3" customWidth="1"/>
    <col min="7954" max="7954" width="2.140625" style="3" customWidth="1"/>
    <col min="7955" max="8193" width="9.140625" style="3"/>
    <col min="8194" max="8194" width="1.85546875" style="3" customWidth="1"/>
    <col min="8195" max="8195" width="3.5703125" style="3" customWidth="1"/>
    <col min="8196" max="8196" width="29.5703125" style="3" customWidth="1"/>
    <col min="8197" max="8197" width="54.42578125" style="3" customWidth="1"/>
    <col min="8198" max="8199" width="12.42578125" style="3" customWidth="1"/>
    <col min="8200" max="8200" width="12.85546875" style="3" customWidth="1"/>
    <col min="8201" max="8201" width="13.5703125" style="3" customWidth="1"/>
    <col min="8202" max="8202" width="12.5703125" style="3" customWidth="1"/>
    <col min="8203" max="8203" width="14.42578125" style="3" customWidth="1"/>
    <col min="8204" max="8204" width="12" style="3" customWidth="1"/>
    <col min="8205" max="8205" width="11.42578125" style="3" customWidth="1"/>
    <col min="8206" max="8206" width="11.5703125" style="3" bestFit="1" customWidth="1"/>
    <col min="8207" max="8207" width="14.5703125" style="3" customWidth="1"/>
    <col min="8208" max="8208" width="13" style="3" customWidth="1"/>
    <col min="8209" max="8209" width="49" style="3" customWidth="1"/>
    <col min="8210" max="8210" width="2.140625" style="3" customWidth="1"/>
    <col min="8211" max="8449" width="9.140625" style="3"/>
    <col min="8450" max="8450" width="1.85546875" style="3" customWidth="1"/>
    <col min="8451" max="8451" width="3.5703125" style="3" customWidth="1"/>
    <col min="8452" max="8452" width="29.5703125" style="3" customWidth="1"/>
    <col min="8453" max="8453" width="54.42578125" style="3" customWidth="1"/>
    <col min="8454" max="8455" width="12.42578125" style="3" customWidth="1"/>
    <col min="8456" max="8456" width="12.85546875" style="3" customWidth="1"/>
    <col min="8457" max="8457" width="13.5703125" style="3" customWidth="1"/>
    <col min="8458" max="8458" width="12.5703125" style="3" customWidth="1"/>
    <col min="8459" max="8459" width="14.42578125" style="3" customWidth="1"/>
    <col min="8460" max="8460" width="12" style="3" customWidth="1"/>
    <col min="8461" max="8461" width="11.42578125" style="3" customWidth="1"/>
    <col min="8462" max="8462" width="11.5703125" style="3" bestFit="1" customWidth="1"/>
    <col min="8463" max="8463" width="14.5703125" style="3" customWidth="1"/>
    <col min="8464" max="8464" width="13" style="3" customWidth="1"/>
    <col min="8465" max="8465" width="49" style="3" customWidth="1"/>
    <col min="8466" max="8466" width="2.140625" style="3" customWidth="1"/>
    <col min="8467" max="8705" width="9.140625" style="3"/>
    <col min="8706" max="8706" width="1.85546875" style="3" customWidth="1"/>
    <col min="8707" max="8707" width="3.5703125" style="3" customWidth="1"/>
    <col min="8708" max="8708" width="29.5703125" style="3" customWidth="1"/>
    <col min="8709" max="8709" width="54.42578125" style="3" customWidth="1"/>
    <col min="8710" max="8711" width="12.42578125" style="3" customWidth="1"/>
    <col min="8712" max="8712" width="12.85546875" style="3" customWidth="1"/>
    <col min="8713" max="8713" width="13.5703125" style="3" customWidth="1"/>
    <col min="8714" max="8714" width="12.5703125" style="3" customWidth="1"/>
    <col min="8715" max="8715" width="14.42578125" style="3" customWidth="1"/>
    <col min="8716" max="8716" width="12" style="3" customWidth="1"/>
    <col min="8717" max="8717" width="11.42578125" style="3" customWidth="1"/>
    <col min="8718" max="8718" width="11.5703125" style="3" bestFit="1" customWidth="1"/>
    <col min="8719" max="8719" width="14.5703125" style="3" customWidth="1"/>
    <col min="8720" max="8720" width="13" style="3" customWidth="1"/>
    <col min="8721" max="8721" width="49" style="3" customWidth="1"/>
    <col min="8722" max="8722" width="2.140625" style="3" customWidth="1"/>
    <col min="8723" max="8961" width="9.140625" style="3"/>
    <col min="8962" max="8962" width="1.85546875" style="3" customWidth="1"/>
    <col min="8963" max="8963" width="3.5703125" style="3" customWidth="1"/>
    <col min="8964" max="8964" width="29.5703125" style="3" customWidth="1"/>
    <col min="8965" max="8965" width="54.42578125" style="3" customWidth="1"/>
    <col min="8966" max="8967" width="12.42578125" style="3" customWidth="1"/>
    <col min="8968" max="8968" width="12.85546875" style="3" customWidth="1"/>
    <col min="8969" max="8969" width="13.5703125" style="3" customWidth="1"/>
    <col min="8970" max="8970" width="12.5703125" style="3" customWidth="1"/>
    <col min="8971" max="8971" width="14.42578125" style="3" customWidth="1"/>
    <col min="8972" max="8972" width="12" style="3" customWidth="1"/>
    <col min="8973" max="8973" width="11.42578125" style="3" customWidth="1"/>
    <col min="8974" max="8974" width="11.5703125" style="3" bestFit="1" customWidth="1"/>
    <col min="8975" max="8975" width="14.5703125" style="3" customWidth="1"/>
    <col min="8976" max="8976" width="13" style="3" customWidth="1"/>
    <col min="8977" max="8977" width="49" style="3" customWidth="1"/>
    <col min="8978" max="8978" width="2.140625" style="3" customWidth="1"/>
    <col min="8979" max="9217" width="9.140625" style="3"/>
    <col min="9218" max="9218" width="1.85546875" style="3" customWidth="1"/>
    <col min="9219" max="9219" width="3.5703125" style="3" customWidth="1"/>
    <col min="9220" max="9220" width="29.5703125" style="3" customWidth="1"/>
    <col min="9221" max="9221" width="54.42578125" style="3" customWidth="1"/>
    <col min="9222" max="9223" width="12.42578125" style="3" customWidth="1"/>
    <col min="9224" max="9224" width="12.85546875" style="3" customWidth="1"/>
    <col min="9225" max="9225" width="13.5703125" style="3" customWidth="1"/>
    <col min="9226" max="9226" width="12.5703125" style="3" customWidth="1"/>
    <col min="9227" max="9227" width="14.42578125" style="3" customWidth="1"/>
    <col min="9228" max="9228" width="12" style="3" customWidth="1"/>
    <col min="9229" max="9229" width="11.42578125" style="3" customWidth="1"/>
    <col min="9230" max="9230" width="11.5703125" style="3" bestFit="1" customWidth="1"/>
    <col min="9231" max="9231" width="14.5703125" style="3" customWidth="1"/>
    <col min="9232" max="9232" width="13" style="3" customWidth="1"/>
    <col min="9233" max="9233" width="49" style="3" customWidth="1"/>
    <col min="9234" max="9234" width="2.140625" style="3" customWidth="1"/>
    <col min="9235" max="9473" width="9.140625" style="3"/>
    <col min="9474" max="9474" width="1.85546875" style="3" customWidth="1"/>
    <col min="9475" max="9475" width="3.5703125" style="3" customWidth="1"/>
    <col min="9476" max="9476" width="29.5703125" style="3" customWidth="1"/>
    <col min="9477" max="9477" width="54.42578125" style="3" customWidth="1"/>
    <col min="9478" max="9479" width="12.42578125" style="3" customWidth="1"/>
    <col min="9480" max="9480" width="12.85546875" style="3" customWidth="1"/>
    <col min="9481" max="9481" width="13.5703125" style="3" customWidth="1"/>
    <col min="9482" max="9482" width="12.5703125" style="3" customWidth="1"/>
    <col min="9483" max="9483" width="14.42578125" style="3" customWidth="1"/>
    <col min="9484" max="9484" width="12" style="3" customWidth="1"/>
    <col min="9485" max="9485" width="11.42578125" style="3" customWidth="1"/>
    <col min="9486" max="9486" width="11.5703125" style="3" bestFit="1" customWidth="1"/>
    <col min="9487" max="9487" width="14.5703125" style="3" customWidth="1"/>
    <col min="9488" max="9488" width="13" style="3" customWidth="1"/>
    <col min="9489" max="9489" width="49" style="3" customWidth="1"/>
    <col min="9490" max="9490" width="2.140625" style="3" customWidth="1"/>
    <col min="9491" max="9729" width="9.140625" style="3"/>
    <col min="9730" max="9730" width="1.85546875" style="3" customWidth="1"/>
    <col min="9731" max="9731" width="3.5703125" style="3" customWidth="1"/>
    <col min="9732" max="9732" width="29.5703125" style="3" customWidth="1"/>
    <col min="9733" max="9733" width="54.42578125" style="3" customWidth="1"/>
    <col min="9734" max="9735" width="12.42578125" style="3" customWidth="1"/>
    <col min="9736" max="9736" width="12.85546875" style="3" customWidth="1"/>
    <col min="9737" max="9737" width="13.5703125" style="3" customWidth="1"/>
    <col min="9738" max="9738" width="12.5703125" style="3" customWidth="1"/>
    <col min="9739" max="9739" width="14.42578125" style="3" customWidth="1"/>
    <col min="9740" max="9740" width="12" style="3" customWidth="1"/>
    <col min="9741" max="9741" width="11.42578125" style="3" customWidth="1"/>
    <col min="9742" max="9742" width="11.5703125" style="3" bestFit="1" customWidth="1"/>
    <col min="9743" max="9743" width="14.5703125" style="3" customWidth="1"/>
    <col min="9744" max="9744" width="13" style="3" customWidth="1"/>
    <col min="9745" max="9745" width="49" style="3" customWidth="1"/>
    <col min="9746" max="9746" width="2.140625" style="3" customWidth="1"/>
    <col min="9747" max="9985" width="9.140625" style="3"/>
    <col min="9986" max="9986" width="1.85546875" style="3" customWidth="1"/>
    <col min="9987" max="9987" width="3.5703125" style="3" customWidth="1"/>
    <col min="9988" max="9988" width="29.5703125" style="3" customWidth="1"/>
    <col min="9989" max="9989" width="54.42578125" style="3" customWidth="1"/>
    <col min="9990" max="9991" width="12.42578125" style="3" customWidth="1"/>
    <col min="9992" max="9992" width="12.85546875" style="3" customWidth="1"/>
    <col min="9993" max="9993" width="13.5703125" style="3" customWidth="1"/>
    <col min="9994" max="9994" width="12.5703125" style="3" customWidth="1"/>
    <col min="9995" max="9995" width="14.42578125" style="3" customWidth="1"/>
    <col min="9996" max="9996" width="12" style="3" customWidth="1"/>
    <col min="9997" max="9997" width="11.42578125" style="3" customWidth="1"/>
    <col min="9998" max="9998" width="11.5703125" style="3" bestFit="1" customWidth="1"/>
    <col min="9999" max="9999" width="14.5703125" style="3" customWidth="1"/>
    <col min="10000" max="10000" width="13" style="3" customWidth="1"/>
    <col min="10001" max="10001" width="49" style="3" customWidth="1"/>
    <col min="10002" max="10002" width="2.140625" style="3" customWidth="1"/>
    <col min="10003" max="10241" width="9.140625" style="3"/>
    <col min="10242" max="10242" width="1.85546875" style="3" customWidth="1"/>
    <col min="10243" max="10243" width="3.5703125" style="3" customWidth="1"/>
    <col min="10244" max="10244" width="29.5703125" style="3" customWidth="1"/>
    <col min="10245" max="10245" width="54.42578125" style="3" customWidth="1"/>
    <col min="10246" max="10247" width="12.42578125" style="3" customWidth="1"/>
    <col min="10248" max="10248" width="12.85546875" style="3" customWidth="1"/>
    <col min="10249" max="10249" width="13.5703125" style="3" customWidth="1"/>
    <col min="10250" max="10250" width="12.5703125" style="3" customWidth="1"/>
    <col min="10251" max="10251" width="14.42578125" style="3" customWidth="1"/>
    <col min="10252" max="10252" width="12" style="3" customWidth="1"/>
    <col min="10253" max="10253" width="11.42578125" style="3" customWidth="1"/>
    <col min="10254" max="10254" width="11.5703125" style="3" bestFit="1" customWidth="1"/>
    <col min="10255" max="10255" width="14.5703125" style="3" customWidth="1"/>
    <col min="10256" max="10256" width="13" style="3" customWidth="1"/>
    <col min="10257" max="10257" width="49" style="3" customWidth="1"/>
    <col min="10258" max="10258" width="2.140625" style="3" customWidth="1"/>
    <col min="10259" max="10497" width="9.140625" style="3"/>
    <col min="10498" max="10498" width="1.85546875" style="3" customWidth="1"/>
    <col min="10499" max="10499" width="3.5703125" style="3" customWidth="1"/>
    <col min="10500" max="10500" width="29.5703125" style="3" customWidth="1"/>
    <col min="10501" max="10501" width="54.42578125" style="3" customWidth="1"/>
    <col min="10502" max="10503" width="12.42578125" style="3" customWidth="1"/>
    <col min="10504" max="10504" width="12.85546875" style="3" customWidth="1"/>
    <col min="10505" max="10505" width="13.5703125" style="3" customWidth="1"/>
    <col min="10506" max="10506" width="12.5703125" style="3" customWidth="1"/>
    <col min="10507" max="10507" width="14.42578125" style="3" customWidth="1"/>
    <col min="10508" max="10508" width="12" style="3" customWidth="1"/>
    <col min="10509" max="10509" width="11.42578125" style="3" customWidth="1"/>
    <col min="10510" max="10510" width="11.5703125" style="3" bestFit="1" customWidth="1"/>
    <col min="10511" max="10511" width="14.5703125" style="3" customWidth="1"/>
    <col min="10512" max="10512" width="13" style="3" customWidth="1"/>
    <col min="10513" max="10513" width="49" style="3" customWidth="1"/>
    <col min="10514" max="10514" width="2.140625" style="3" customWidth="1"/>
    <col min="10515" max="10753" width="9.140625" style="3"/>
    <col min="10754" max="10754" width="1.85546875" style="3" customWidth="1"/>
    <col min="10755" max="10755" width="3.5703125" style="3" customWidth="1"/>
    <col min="10756" max="10756" width="29.5703125" style="3" customWidth="1"/>
    <col min="10757" max="10757" width="54.42578125" style="3" customWidth="1"/>
    <col min="10758" max="10759" width="12.42578125" style="3" customWidth="1"/>
    <col min="10760" max="10760" width="12.85546875" style="3" customWidth="1"/>
    <col min="10761" max="10761" width="13.5703125" style="3" customWidth="1"/>
    <col min="10762" max="10762" width="12.5703125" style="3" customWidth="1"/>
    <col min="10763" max="10763" width="14.42578125" style="3" customWidth="1"/>
    <col min="10764" max="10764" width="12" style="3" customWidth="1"/>
    <col min="10765" max="10765" width="11.42578125" style="3" customWidth="1"/>
    <col min="10766" max="10766" width="11.5703125" style="3" bestFit="1" customWidth="1"/>
    <col min="10767" max="10767" width="14.5703125" style="3" customWidth="1"/>
    <col min="10768" max="10768" width="13" style="3" customWidth="1"/>
    <col min="10769" max="10769" width="49" style="3" customWidth="1"/>
    <col min="10770" max="10770" width="2.140625" style="3" customWidth="1"/>
    <col min="10771" max="11009" width="9.140625" style="3"/>
    <col min="11010" max="11010" width="1.85546875" style="3" customWidth="1"/>
    <col min="11011" max="11011" width="3.5703125" style="3" customWidth="1"/>
    <col min="11012" max="11012" width="29.5703125" style="3" customWidth="1"/>
    <col min="11013" max="11013" width="54.42578125" style="3" customWidth="1"/>
    <col min="11014" max="11015" width="12.42578125" style="3" customWidth="1"/>
    <col min="11016" max="11016" width="12.85546875" style="3" customWidth="1"/>
    <col min="11017" max="11017" width="13.5703125" style="3" customWidth="1"/>
    <col min="11018" max="11018" width="12.5703125" style="3" customWidth="1"/>
    <col min="11019" max="11019" width="14.42578125" style="3" customWidth="1"/>
    <col min="11020" max="11020" width="12" style="3" customWidth="1"/>
    <col min="11021" max="11021" width="11.42578125" style="3" customWidth="1"/>
    <col min="11022" max="11022" width="11.5703125" style="3" bestFit="1" customWidth="1"/>
    <col min="11023" max="11023" width="14.5703125" style="3" customWidth="1"/>
    <col min="11024" max="11024" width="13" style="3" customWidth="1"/>
    <col min="11025" max="11025" width="49" style="3" customWidth="1"/>
    <col min="11026" max="11026" width="2.140625" style="3" customWidth="1"/>
    <col min="11027" max="11265" width="9.140625" style="3"/>
    <col min="11266" max="11266" width="1.85546875" style="3" customWidth="1"/>
    <col min="11267" max="11267" width="3.5703125" style="3" customWidth="1"/>
    <col min="11268" max="11268" width="29.5703125" style="3" customWidth="1"/>
    <col min="11269" max="11269" width="54.42578125" style="3" customWidth="1"/>
    <col min="11270" max="11271" width="12.42578125" style="3" customWidth="1"/>
    <col min="11272" max="11272" width="12.85546875" style="3" customWidth="1"/>
    <col min="11273" max="11273" width="13.5703125" style="3" customWidth="1"/>
    <col min="11274" max="11274" width="12.5703125" style="3" customWidth="1"/>
    <col min="11275" max="11275" width="14.42578125" style="3" customWidth="1"/>
    <col min="11276" max="11276" width="12" style="3" customWidth="1"/>
    <col min="11277" max="11277" width="11.42578125" style="3" customWidth="1"/>
    <col min="11278" max="11278" width="11.5703125" style="3" bestFit="1" customWidth="1"/>
    <col min="11279" max="11279" width="14.5703125" style="3" customWidth="1"/>
    <col min="11280" max="11280" width="13" style="3" customWidth="1"/>
    <col min="11281" max="11281" width="49" style="3" customWidth="1"/>
    <col min="11282" max="11282" width="2.140625" style="3" customWidth="1"/>
    <col min="11283" max="11521" width="9.140625" style="3"/>
    <col min="11522" max="11522" width="1.85546875" style="3" customWidth="1"/>
    <col min="11523" max="11523" width="3.5703125" style="3" customWidth="1"/>
    <col min="11524" max="11524" width="29.5703125" style="3" customWidth="1"/>
    <col min="11525" max="11525" width="54.42578125" style="3" customWidth="1"/>
    <col min="11526" max="11527" width="12.42578125" style="3" customWidth="1"/>
    <col min="11528" max="11528" width="12.85546875" style="3" customWidth="1"/>
    <col min="11529" max="11529" width="13.5703125" style="3" customWidth="1"/>
    <col min="11530" max="11530" width="12.5703125" style="3" customWidth="1"/>
    <col min="11531" max="11531" width="14.42578125" style="3" customWidth="1"/>
    <col min="11532" max="11532" width="12" style="3" customWidth="1"/>
    <col min="11533" max="11533" width="11.42578125" style="3" customWidth="1"/>
    <col min="11534" max="11534" width="11.5703125" style="3" bestFit="1" customWidth="1"/>
    <col min="11535" max="11535" width="14.5703125" style="3" customWidth="1"/>
    <col min="11536" max="11536" width="13" style="3" customWidth="1"/>
    <col min="11537" max="11537" width="49" style="3" customWidth="1"/>
    <col min="11538" max="11538" width="2.140625" style="3" customWidth="1"/>
    <col min="11539" max="11777" width="9.140625" style="3"/>
    <col min="11778" max="11778" width="1.85546875" style="3" customWidth="1"/>
    <col min="11779" max="11779" width="3.5703125" style="3" customWidth="1"/>
    <col min="11780" max="11780" width="29.5703125" style="3" customWidth="1"/>
    <col min="11781" max="11781" width="54.42578125" style="3" customWidth="1"/>
    <col min="11782" max="11783" width="12.42578125" style="3" customWidth="1"/>
    <col min="11784" max="11784" width="12.85546875" style="3" customWidth="1"/>
    <col min="11785" max="11785" width="13.5703125" style="3" customWidth="1"/>
    <col min="11786" max="11786" width="12.5703125" style="3" customWidth="1"/>
    <col min="11787" max="11787" width="14.42578125" style="3" customWidth="1"/>
    <col min="11788" max="11788" width="12" style="3" customWidth="1"/>
    <col min="11789" max="11789" width="11.42578125" style="3" customWidth="1"/>
    <col min="11790" max="11790" width="11.5703125" style="3" bestFit="1" customWidth="1"/>
    <col min="11791" max="11791" width="14.5703125" style="3" customWidth="1"/>
    <col min="11792" max="11792" width="13" style="3" customWidth="1"/>
    <col min="11793" max="11793" width="49" style="3" customWidth="1"/>
    <col min="11794" max="11794" width="2.140625" style="3" customWidth="1"/>
    <col min="11795" max="12033" width="9.140625" style="3"/>
    <col min="12034" max="12034" width="1.85546875" style="3" customWidth="1"/>
    <col min="12035" max="12035" width="3.5703125" style="3" customWidth="1"/>
    <col min="12036" max="12036" width="29.5703125" style="3" customWidth="1"/>
    <col min="12037" max="12037" width="54.42578125" style="3" customWidth="1"/>
    <col min="12038" max="12039" width="12.42578125" style="3" customWidth="1"/>
    <col min="12040" max="12040" width="12.85546875" style="3" customWidth="1"/>
    <col min="12041" max="12041" width="13.5703125" style="3" customWidth="1"/>
    <col min="12042" max="12042" width="12.5703125" style="3" customWidth="1"/>
    <col min="12043" max="12043" width="14.42578125" style="3" customWidth="1"/>
    <col min="12044" max="12044" width="12" style="3" customWidth="1"/>
    <col min="12045" max="12045" width="11.42578125" style="3" customWidth="1"/>
    <col min="12046" max="12046" width="11.5703125" style="3" bestFit="1" customWidth="1"/>
    <col min="12047" max="12047" width="14.5703125" style="3" customWidth="1"/>
    <col min="12048" max="12048" width="13" style="3" customWidth="1"/>
    <col min="12049" max="12049" width="49" style="3" customWidth="1"/>
    <col min="12050" max="12050" width="2.140625" style="3" customWidth="1"/>
    <col min="12051" max="12289" width="9.140625" style="3"/>
    <col min="12290" max="12290" width="1.85546875" style="3" customWidth="1"/>
    <col min="12291" max="12291" width="3.5703125" style="3" customWidth="1"/>
    <col min="12292" max="12292" width="29.5703125" style="3" customWidth="1"/>
    <col min="12293" max="12293" width="54.42578125" style="3" customWidth="1"/>
    <col min="12294" max="12295" width="12.42578125" style="3" customWidth="1"/>
    <col min="12296" max="12296" width="12.85546875" style="3" customWidth="1"/>
    <col min="12297" max="12297" width="13.5703125" style="3" customWidth="1"/>
    <col min="12298" max="12298" width="12.5703125" style="3" customWidth="1"/>
    <col min="12299" max="12299" width="14.42578125" style="3" customWidth="1"/>
    <col min="12300" max="12300" width="12" style="3" customWidth="1"/>
    <col min="12301" max="12301" width="11.42578125" style="3" customWidth="1"/>
    <col min="12302" max="12302" width="11.5703125" style="3" bestFit="1" customWidth="1"/>
    <col min="12303" max="12303" width="14.5703125" style="3" customWidth="1"/>
    <col min="12304" max="12304" width="13" style="3" customWidth="1"/>
    <col min="12305" max="12305" width="49" style="3" customWidth="1"/>
    <col min="12306" max="12306" width="2.140625" style="3" customWidth="1"/>
    <col min="12307" max="12545" width="9.140625" style="3"/>
    <col min="12546" max="12546" width="1.85546875" style="3" customWidth="1"/>
    <col min="12547" max="12547" width="3.5703125" style="3" customWidth="1"/>
    <col min="12548" max="12548" width="29.5703125" style="3" customWidth="1"/>
    <col min="12549" max="12549" width="54.42578125" style="3" customWidth="1"/>
    <col min="12550" max="12551" width="12.42578125" style="3" customWidth="1"/>
    <col min="12552" max="12552" width="12.85546875" style="3" customWidth="1"/>
    <col min="12553" max="12553" width="13.5703125" style="3" customWidth="1"/>
    <col min="12554" max="12554" width="12.5703125" style="3" customWidth="1"/>
    <col min="12555" max="12555" width="14.42578125" style="3" customWidth="1"/>
    <col min="12556" max="12556" width="12" style="3" customWidth="1"/>
    <col min="12557" max="12557" width="11.42578125" style="3" customWidth="1"/>
    <col min="12558" max="12558" width="11.5703125" style="3" bestFit="1" customWidth="1"/>
    <col min="12559" max="12559" width="14.5703125" style="3" customWidth="1"/>
    <col min="12560" max="12560" width="13" style="3" customWidth="1"/>
    <col min="12561" max="12561" width="49" style="3" customWidth="1"/>
    <col min="12562" max="12562" width="2.140625" style="3" customWidth="1"/>
    <col min="12563" max="12801" width="9.140625" style="3"/>
    <col min="12802" max="12802" width="1.85546875" style="3" customWidth="1"/>
    <col min="12803" max="12803" width="3.5703125" style="3" customWidth="1"/>
    <col min="12804" max="12804" width="29.5703125" style="3" customWidth="1"/>
    <col min="12805" max="12805" width="54.42578125" style="3" customWidth="1"/>
    <col min="12806" max="12807" width="12.42578125" style="3" customWidth="1"/>
    <col min="12808" max="12808" width="12.85546875" style="3" customWidth="1"/>
    <col min="12809" max="12809" width="13.5703125" style="3" customWidth="1"/>
    <col min="12810" max="12810" width="12.5703125" style="3" customWidth="1"/>
    <col min="12811" max="12811" width="14.42578125" style="3" customWidth="1"/>
    <col min="12812" max="12812" width="12" style="3" customWidth="1"/>
    <col min="12813" max="12813" width="11.42578125" style="3" customWidth="1"/>
    <col min="12814" max="12814" width="11.5703125" style="3" bestFit="1" customWidth="1"/>
    <col min="12815" max="12815" width="14.5703125" style="3" customWidth="1"/>
    <col min="12816" max="12816" width="13" style="3" customWidth="1"/>
    <col min="12817" max="12817" width="49" style="3" customWidth="1"/>
    <col min="12818" max="12818" width="2.140625" style="3" customWidth="1"/>
    <col min="12819" max="13057" width="9.140625" style="3"/>
    <col min="13058" max="13058" width="1.85546875" style="3" customWidth="1"/>
    <col min="13059" max="13059" width="3.5703125" style="3" customWidth="1"/>
    <col min="13060" max="13060" width="29.5703125" style="3" customWidth="1"/>
    <col min="13061" max="13061" width="54.42578125" style="3" customWidth="1"/>
    <col min="13062" max="13063" width="12.42578125" style="3" customWidth="1"/>
    <col min="13064" max="13064" width="12.85546875" style="3" customWidth="1"/>
    <col min="13065" max="13065" width="13.5703125" style="3" customWidth="1"/>
    <col min="13066" max="13066" width="12.5703125" style="3" customWidth="1"/>
    <col min="13067" max="13067" width="14.42578125" style="3" customWidth="1"/>
    <col min="13068" max="13068" width="12" style="3" customWidth="1"/>
    <col min="13069" max="13069" width="11.42578125" style="3" customWidth="1"/>
    <col min="13070" max="13070" width="11.5703125" style="3" bestFit="1" customWidth="1"/>
    <col min="13071" max="13071" width="14.5703125" style="3" customWidth="1"/>
    <col min="13072" max="13072" width="13" style="3" customWidth="1"/>
    <col min="13073" max="13073" width="49" style="3" customWidth="1"/>
    <col min="13074" max="13074" width="2.140625" style="3" customWidth="1"/>
    <col min="13075" max="13313" width="9.140625" style="3"/>
    <col min="13314" max="13314" width="1.85546875" style="3" customWidth="1"/>
    <col min="13315" max="13315" width="3.5703125" style="3" customWidth="1"/>
    <col min="13316" max="13316" width="29.5703125" style="3" customWidth="1"/>
    <col min="13317" max="13317" width="54.42578125" style="3" customWidth="1"/>
    <col min="13318" max="13319" width="12.42578125" style="3" customWidth="1"/>
    <col min="13320" max="13320" width="12.85546875" style="3" customWidth="1"/>
    <col min="13321" max="13321" width="13.5703125" style="3" customWidth="1"/>
    <col min="13322" max="13322" width="12.5703125" style="3" customWidth="1"/>
    <col min="13323" max="13323" width="14.42578125" style="3" customWidth="1"/>
    <col min="13324" max="13324" width="12" style="3" customWidth="1"/>
    <col min="13325" max="13325" width="11.42578125" style="3" customWidth="1"/>
    <col min="13326" max="13326" width="11.5703125" style="3" bestFit="1" customWidth="1"/>
    <col min="13327" max="13327" width="14.5703125" style="3" customWidth="1"/>
    <col min="13328" max="13328" width="13" style="3" customWidth="1"/>
    <col min="13329" max="13329" width="49" style="3" customWidth="1"/>
    <col min="13330" max="13330" width="2.140625" style="3" customWidth="1"/>
    <col min="13331" max="13569" width="9.140625" style="3"/>
    <col min="13570" max="13570" width="1.85546875" style="3" customWidth="1"/>
    <col min="13571" max="13571" width="3.5703125" style="3" customWidth="1"/>
    <col min="13572" max="13572" width="29.5703125" style="3" customWidth="1"/>
    <col min="13573" max="13573" width="54.42578125" style="3" customWidth="1"/>
    <col min="13574" max="13575" width="12.42578125" style="3" customWidth="1"/>
    <col min="13576" max="13576" width="12.85546875" style="3" customWidth="1"/>
    <col min="13577" max="13577" width="13.5703125" style="3" customWidth="1"/>
    <col min="13578" max="13578" width="12.5703125" style="3" customWidth="1"/>
    <col min="13579" max="13579" width="14.42578125" style="3" customWidth="1"/>
    <col min="13580" max="13580" width="12" style="3" customWidth="1"/>
    <col min="13581" max="13581" width="11.42578125" style="3" customWidth="1"/>
    <col min="13582" max="13582" width="11.5703125" style="3" bestFit="1" customWidth="1"/>
    <col min="13583" max="13583" width="14.5703125" style="3" customWidth="1"/>
    <col min="13584" max="13584" width="13" style="3" customWidth="1"/>
    <col min="13585" max="13585" width="49" style="3" customWidth="1"/>
    <col min="13586" max="13586" width="2.140625" style="3" customWidth="1"/>
    <col min="13587" max="13825" width="9.140625" style="3"/>
    <col min="13826" max="13826" width="1.85546875" style="3" customWidth="1"/>
    <col min="13827" max="13827" width="3.5703125" style="3" customWidth="1"/>
    <col min="13828" max="13828" width="29.5703125" style="3" customWidth="1"/>
    <col min="13829" max="13829" width="54.42578125" style="3" customWidth="1"/>
    <col min="13830" max="13831" width="12.42578125" style="3" customWidth="1"/>
    <col min="13832" max="13832" width="12.85546875" style="3" customWidth="1"/>
    <col min="13833" max="13833" width="13.5703125" style="3" customWidth="1"/>
    <col min="13834" max="13834" width="12.5703125" style="3" customWidth="1"/>
    <col min="13835" max="13835" width="14.42578125" style="3" customWidth="1"/>
    <col min="13836" max="13836" width="12" style="3" customWidth="1"/>
    <col min="13837" max="13837" width="11.42578125" style="3" customWidth="1"/>
    <col min="13838" max="13838" width="11.5703125" style="3" bestFit="1" customWidth="1"/>
    <col min="13839" max="13839" width="14.5703125" style="3" customWidth="1"/>
    <col min="13840" max="13840" width="13" style="3" customWidth="1"/>
    <col min="13841" max="13841" width="49" style="3" customWidth="1"/>
    <col min="13842" max="13842" width="2.140625" style="3" customWidth="1"/>
    <col min="13843" max="14081" width="9.140625" style="3"/>
    <col min="14082" max="14082" width="1.85546875" style="3" customWidth="1"/>
    <col min="14083" max="14083" width="3.5703125" style="3" customWidth="1"/>
    <col min="14084" max="14084" width="29.5703125" style="3" customWidth="1"/>
    <col min="14085" max="14085" width="54.42578125" style="3" customWidth="1"/>
    <col min="14086" max="14087" width="12.42578125" style="3" customWidth="1"/>
    <col min="14088" max="14088" width="12.85546875" style="3" customWidth="1"/>
    <col min="14089" max="14089" width="13.5703125" style="3" customWidth="1"/>
    <col min="14090" max="14090" width="12.5703125" style="3" customWidth="1"/>
    <col min="14091" max="14091" width="14.42578125" style="3" customWidth="1"/>
    <col min="14092" max="14092" width="12" style="3" customWidth="1"/>
    <col min="14093" max="14093" width="11.42578125" style="3" customWidth="1"/>
    <col min="14094" max="14094" width="11.5703125" style="3" bestFit="1" customWidth="1"/>
    <col min="14095" max="14095" width="14.5703125" style="3" customWidth="1"/>
    <col min="14096" max="14096" width="13" style="3" customWidth="1"/>
    <col min="14097" max="14097" width="49" style="3" customWidth="1"/>
    <col min="14098" max="14098" width="2.140625" style="3" customWidth="1"/>
    <col min="14099" max="14337" width="9.140625" style="3"/>
    <col min="14338" max="14338" width="1.85546875" style="3" customWidth="1"/>
    <col min="14339" max="14339" width="3.5703125" style="3" customWidth="1"/>
    <col min="14340" max="14340" width="29.5703125" style="3" customWidth="1"/>
    <col min="14341" max="14341" width="54.42578125" style="3" customWidth="1"/>
    <col min="14342" max="14343" width="12.42578125" style="3" customWidth="1"/>
    <col min="14344" max="14344" width="12.85546875" style="3" customWidth="1"/>
    <col min="14345" max="14345" width="13.5703125" style="3" customWidth="1"/>
    <col min="14346" max="14346" width="12.5703125" style="3" customWidth="1"/>
    <col min="14347" max="14347" width="14.42578125" style="3" customWidth="1"/>
    <col min="14348" max="14348" width="12" style="3" customWidth="1"/>
    <col min="14349" max="14349" width="11.42578125" style="3" customWidth="1"/>
    <col min="14350" max="14350" width="11.5703125" style="3" bestFit="1" customWidth="1"/>
    <col min="14351" max="14351" width="14.5703125" style="3" customWidth="1"/>
    <col min="14352" max="14352" width="13" style="3" customWidth="1"/>
    <col min="14353" max="14353" width="49" style="3" customWidth="1"/>
    <col min="14354" max="14354" width="2.140625" style="3" customWidth="1"/>
    <col min="14355" max="14593" width="9.140625" style="3"/>
    <col min="14594" max="14594" width="1.85546875" style="3" customWidth="1"/>
    <col min="14595" max="14595" width="3.5703125" style="3" customWidth="1"/>
    <col min="14596" max="14596" width="29.5703125" style="3" customWidth="1"/>
    <col min="14597" max="14597" width="54.42578125" style="3" customWidth="1"/>
    <col min="14598" max="14599" width="12.42578125" style="3" customWidth="1"/>
    <col min="14600" max="14600" width="12.85546875" style="3" customWidth="1"/>
    <col min="14601" max="14601" width="13.5703125" style="3" customWidth="1"/>
    <col min="14602" max="14602" width="12.5703125" style="3" customWidth="1"/>
    <col min="14603" max="14603" width="14.42578125" style="3" customWidth="1"/>
    <col min="14604" max="14604" width="12" style="3" customWidth="1"/>
    <col min="14605" max="14605" width="11.42578125" style="3" customWidth="1"/>
    <col min="14606" max="14606" width="11.5703125" style="3" bestFit="1" customWidth="1"/>
    <col min="14607" max="14607" width="14.5703125" style="3" customWidth="1"/>
    <col min="14608" max="14608" width="13" style="3" customWidth="1"/>
    <col min="14609" max="14609" width="49" style="3" customWidth="1"/>
    <col min="14610" max="14610" width="2.140625" style="3" customWidth="1"/>
    <col min="14611" max="14849" width="9.140625" style="3"/>
    <col min="14850" max="14850" width="1.85546875" style="3" customWidth="1"/>
    <col min="14851" max="14851" width="3.5703125" style="3" customWidth="1"/>
    <col min="14852" max="14852" width="29.5703125" style="3" customWidth="1"/>
    <col min="14853" max="14853" width="54.42578125" style="3" customWidth="1"/>
    <col min="14854" max="14855" width="12.42578125" style="3" customWidth="1"/>
    <col min="14856" max="14856" width="12.85546875" style="3" customWidth="1"/>
    <col min="14857" max="14857" width="13.5703125" style="3" customWidth="1"/>
    <col min="14858" max="14858" width="12.5703125" style="3" customWidth="1"/>
    <col min="14859" max="14859" width="14.42578125" style="3" customWidth="1"/>
    <col min="14860" max="14860" width="12" style="3" customWidth="1"/>
    <col min="14861" max="14861" width="11.42578125" style="3" customWidth="1"/>
    <col min="14862" max="14862" width="11.5703125" style="3" bestFit="1" customWidth="1"/>
    <col min="14863" max="14863" width="14.5703125" style="3" customWidth="1"/>
    <col min="14864" max="14864" width="13" style="3" customWidth="1"/>
    <col min="14865" max="14865" width="49" style="3" customWidth="1"/>
    <col min="14866" max="14866" width="2.140625" style="3" customWidth="1"/>
    <col min="14867" max="15105" width="9.140625" style="3"/>
    <col min="15106" max="15106" width="1.85546875" style="3" customWidth="1"/>
    <col min="15107" max="15107" width="3.5703125" style="3" customWidth="1"/>
    <col min="15108" max="15108" width="29.5703125" style="3" customWidth="1"/>
    <col min="15109" max="15109" width="54.42578125" style="3" customWidth="1"/>
    <col min="15110" max="15111" width="12.42578125" style="3" customWidth="1"/>
    <col min="15112" max="15112" width="12.85546875" style="3" customWidth="1"/>
    <col min="15113" max="15113" width="13.5703125" style="3" customWidth="1"/>
    <col min="15114" max="15114" width="12.5703125" style="3" customWidth="1"/>
    <col min="15115" max="15115" width="14.42578125" style="3" customWidth="1"/>
    <col min="15116" max="15116" width="12" style="3" customWidth="1"/>
    <col min="15117" max="15117" width="11.42578125" style="3" customWidth="1"/>
    <col min="15118" max="15118" width="11.5703125" style="3" bestFit="1" customWidth="1"/>
    <col min="15119" max="15119" width="14.5703125" style="3" customWidth="1"/>
    <col min="15120" max="15120" width="13" style="3" customWidth="1"/>
    <col min="15121" max="15121" width="49" style="3" customWidth="1"/>
    <col min="15122" max="15122" width="2.140625" style="3" customWidth="1"/>
    <col min="15123" max="15361" width="9.140625" style="3"/>
    <col min="15362" max="15362" width="1.85546875" style="3" customWidth="1"/>
    <col min="15363" max="15363" width="3.5703125" style="3" customWidth="1"/>
    <col min="15364" max="15364" width="29.5703125" style="3" customWidth="1"/>
    <col min="15365" max="15365" width="54.42578125" style="3" customWidth="1"/>
    <col min="15366" max="15367" width="12.42578125" style="3" customWidth="1"/>
    <col min="15368" max="15368" width="12.85546875" style="3" customWidth="1"/>
    <col min="15369" max="15369" width="13.5703125" style="3" customWidth="1"/>
    <col min="15370" max="15370" width="12.5703125" style="3" customWidth="1"/>
    <col min="15371" max="15371" width="14.42578125" style="3" customWidth="1"/>
    <col min="15372" max="15372" width="12" style="3" customWidth="1"/>
    <col min="15373" max="15373" width="11.42578125" style="3" customWidth="1"/>
    <col min="15374" max="15374" width="11.5703125" style="3" bestFit="1" customWidth="1"/>
    <col min="15375" max="15375" width="14.5703125" style="3" customWidth="1"/>
    <col min="15376" max="15376" width="13" style="3" customWidth="1"/>
    <col min="15377" max="15377" width="49" style="3" customWidth="1"/>
    <col min="15378" max="15378" width="2.140625" style="3" customWidth="1"/>
    <col min="15379" max="15617" width="9.140625" style="3"/>
    <col min="15618" max="15618" width="1.85546875" style="3" customWidth="1"/>
    <col min="15619" max="15619" width="3.5703125" style="3" customWidth="1"/>
    <col min="15620" max="15620" width="29.5703125" style="3" customWidth="1"/>
    <col min="15621" max="15621" width="54.42578125" style="3" customWidth="1"/>
    <col min="15622" max="15623" width="12.42578125" style="3" customWidth="1"/>
    <col min="15624" max="15624" width="12.85546875" style="3" customWidth="1"/>
    <col min="15625" max="15625" width="13.5703125" style="3" customWidth="1"/>
    <col min="15626" max="15626" width="12.5703125" style="3" customWidth="1"/>
    <col min="15627" max="15627" width="14.42578125" style="3" customWidth="1"/>
    <col min="15628" max="15628" width="12" style="3" customWidth="1"/>
    <col min="15629" max="15629" width="11.42578125" style="3" customWidth="1"/>
    <col min="15630" max="15630" width="11.5703125" style="3" bestFit="1" customWidth="1"/>
    <col min="15631" max="15631" width="14.5703125" style="3" customWidth="1"/>
    <col min="15632" max="15632" width="13" style="3" customWidth="1"/>
    <col min="15633" max="15633" width="49" style="3" customWidth="1"/>
    <col min="15634" max="15634" width="2.140625" style="3" customWidth="1"/>
    <col min="15635" max="15873" width="9.140625" style="3"/>
    <col min="15874" max="15874" width="1.85546875" style="3" customWidth="1"/>
    <col min="15875" max="15875" width="3.5703125" style="3" customWidth="1"/>
    <col min="15876" max="15876" width="29.5703125" style="3" customWidth="1"/>
    <col min="15877" max="15877" width="54.42578125" style="3" customWidth="1"/>
    <col min="15878" max="15879" width="12.42578125" style="3" customWidth="1"/>
    <col min="15880" max="15880" width="12.85546875" style="3" customWidth="1"/>
    <col min="15881" max="15881" width="13.5703125" style="3" customWidth="1"/>
    <col min="15882" max="15882" width="12.5703125" style="3" customWidth="1"/>
    <col min="15883" max="15883" width="14.42578125" style="3" customWidth="1"/>
    <col min="15884" max="15884" width="12" style="3" customWidth="1"/>
    <col min="15885" max="15885" width="11.42578125" style="3" customWidth="1"/>
    <col min="15886" max="15886" width="11.5703125" style="3" bestFit="1" customWidth="1"/>
    <col min="15887" max="15887" width="14.5703125" style="3" customWidth="1"/>
    <col min="15888" max="15888" width="13" style="3" customWidth="1"/>
    <col min="15889" max="15889" width="49" style="3" customWidth="1"/>
    <col min="15890" max="15890" width="2.140625" style="3" customWidth="1"/>
    <col min="15891" max="16129" width="9.140625" style="3"/>
    <col min="16130" max="16130" width="1.85546875" style="3" customWidth="1"/>
    <col min="16131" max="16131" width="3.5703125" style="3" customWidth="1"/>
    <col min="16132" max="16132" width="29.5703125" style="3" customWidth="1"/>
    <col min="16133" max="16133" width="54.42578125" style="3" customWidth="1"/>
    <col min="16134" max="16135" width="12.42578125" style="3" customWidth="1"/>
    <col min="16136" max="16136" width="12.85546875" style="3" customWidth="1"/>
    <col min="16137" max="16137" width="13.5703125" style="3" customWidth="1"/>
    <col min="16138" max="16138" width="12.5703125" style="3" customWidth="1"/>
    <col min="16139" max="16139" width="14.42578125" style="3" customWidth="1"/>
    <col min="16140" max="16140" width="12" style="3" customWidth="1"/>
    <col min="16141" max="16141" width="11.42578125" style="3" customWidth="1"/>
    <col min="16142" max="16142" width="11.5703125" style="3" bestFit="1" customWidth="1"/>
    <col min="16143" max="16143" width="14.5703125" style="3" customWidth="1"/>
    <col min="16144" max="16144" width="13" style="3" customWidth="1"/>
    <col min="16145" max="16145" width="49" style="3" customWidth="1"/>
    <col min="16146" max="16146" width="2.140625" style="3" customWidth="1"/>
    <col min="16147" max="16384" width="9.140625" style="3"/>
  </cols>
  <sheetData>
    <row r="1" spans="1:26" ht="20.25" x14ac:dyDescent="0.3">
      <c r="B1" s="463" t="s">
        <v>0</v>
      </c>
      <c r="C1" s="463"/>
      <c r="D1" s="463"/>
      <c r="E1" s="463"/>
      <c r="F1" s="463"/>
      <c r="G1" s="463"/>
      <c r="H1" s="463"/>
      <c r="I1" s="463"/>
      <c r="J1" s="463"/>
      <c r="K1" s="463"/>
      <c r="L1" s="463"/>
      <c r="M1" s="463"/>
      <c r="N1" s="463"/>
      <c r="O1" s="463"/>
      <c r="P1" s="463"/>
      <c r="Q1" s="463"/>
      <c r="R1" s="463"/>
    </row>
    <row r="2" spans="1:26" ht="20.25" x14ac:dyDescent="0.3">
      <c r="B2" s="463" t="s">
        <v>39</v>
      </c>
      <c r="C2" s="463"/>
      <c r="D2" s="463"/>
      <c r="E2" s="463"/>
      <c r="F2" s="463"/>
      <c r="G2" s="463"/>
      <c r="H2" s="463"/>
      <c r="I2" s="463"/>
      <c r="J2" s="463"/>
      <c r="K2" s="463"/>
      <c r="L2" s="463"/>
      <c r="M2" s="463"/>
      <c r="N2" s="463"/>
      <c r="O2" s="463"/>
      <c r="P2" s="463"/>
      <c r="Q2" s="463"/>
      <c r="R2" s="463"/>
    </row>
    <row r="3" spans="1:26" ht="5.25" customHeight="1" x14ac:dyDescent="0.2">
      <c r="B3" s="9"/>
      <c r="C3" s="2"/>
      <c r="D3" s="2"/>
      <c r="E3" s="2"/>
      <c r="F3" s="2"/>
      <c r="G3" s="2"/>
      <c r="H3" s="2"/>
      <c r="I3" s="2"/>
      <c r="K3" s="2"/>
      <c r="L3" s="2"/>
      <c r="M3" s="2"/>
      <c r="N3" s="2"/>
      <c r="O3" s="2"/>
      <c r="P3" s="2"/>
      <c r="Q3" s="2"/>
    </row>
    <row r="4" spans="1:26" ht="13.5" thickBot="1" x14ac:dyDescent="0.25">
      <c r="B4" s="490" t="s">
        <v>40</v>
      </c>
      <c r="C4" s="490"/>
      <c r="D4" s="22" t="s">
        <v>620</v>
      </c>
      <c r="E4" s="23"/>
      <c r="F4" s="2"/>
      <c r="G4" s="2"/>
      <c r="H4" s="2"/>
      <c r="I4" s="2"/>
      <c r="K4" s="2"/>
      <c r="L4" s="2"/>
      <c r="M4" s="2"/>
      <c r="N4" s="2"/>
      <c r="O4" s="2"/>
      <c r="P4" s="2"/>
      <c r="Q4" s="2"/>
    </row>
    <row r="5" spans="1:26" ht="13.5" thickBot="1" x14ac:dyDescent="0.25">
      <c r="B5" s="490" t="s">
        <v>41</v>
      </c>
      <c r="C5" s="490"/>
      <c r="D5" s="24">
        <v>1</v>
      </c>
      <c r="E5" s="25" t="s">
        <v>42</v>
      </c>
      <c r="F5" s="26" t="s">
        <v>43</v>
      </c>
      <c r="G5" s="492" t="s">
        <v>326</v>
      </c>
      <c r="H5" s="492"/>
      <c r="I5" s="492"/>
      <c r="J5" s="492"/>
      <c r="K5" s="492"/>
      <c r="L5" s="27"/>
      <c r="M5" s="27"/>
      <c r="N5" s="28" t="s">
        <v>17</v>
      </c>
      <c r="O5" s="29" t="str">
        <f>DQI!I22</f>
        <v>2,3,2,2,3</v>
      </c>
      <c r="P5" s="30"/>
      <c r="Q5" s="18" t="s">
        <v>44</v>
      </c>
    </row>
    <row r="6" spans="1:26" ht="27.75" customHeight="1" x14ac:dyDescent="0.2">
      <c r="B6" s="493" t="s">
        <v>45</v>
      </c>
      <c r="C6" s="494"/>
      <c r="D6" s="495" t="s">
        <v>621</v>
      </c>
      <c r="E6" s="496"/>
      <c r="F6" s="496"/>
      <c r="G6" s="496"/>
      <c r="H6" s="496"/>
      <c r="I6" s="496"/>
      <c r="J6" s="496"/>
      <c r="K6" s="496"/>
      <c r="L6" s="496"/>
      <c r="M6" s="496"/>
      <c r="N6" s="496"/>
      <c r="O6" s="496"/>
      <c r="P6" s="497"/>
      <c r="Q6" s="31"/>
    </row>
    <row r="7" spans="1:26" ht="13.5" thickBot="1" x14ac:dyDescent="0.25">
      <c r="B7" s="9"/>
      <c r="C7" s="2"/>
      <c r="D7" s="2"/>
      <c r="E7" s="2"/>
      <c r="F7" s="2"/>
      <c r="G7" s="2"/>
      <c r="H7" s="2"/>
      <c r="I7" s="2"/>
      <c r="K7" s="2"/>
      <c r="L7" s="2"/>
      <c r="M7" s="2"/>
      <c r="N7" s="2"/>
      <c r="O7" s="2"/>
      <c r="P7" s="2"/>
      <c r="Q7" s="2"/>
    </row>
    <row r="8" spans="1:26" s="33" customFormat="1" ht="13.5" thickBot="1" x14ac:dyDescent="0.25">
      <c r="A8" s="32"/>
      <c r="B8" s="498" t="s">
        <v>46</v>
      </c>
      <c r="C8" s="499"/>
      <c r="D8" s="499"/>
      <c r="E8" s="499"/>
      <c r="F8" s="499"/>
      <c r="G8" s="499"/>
      <c r="H8" s="499"/>
      <c r="I8" s="499"/>
      <c r="J8" s="499"/>
      <c r="K8" s="499"/>
      <c r="L8" s="499"/>
      <c r="M8" s="499"/>
      <c r="N8" s="499"/>
      <c r="O8" s="499"/>
      <c r="P8" s="499"/>
      <c r="Q8" s="500"/>
      <c r="R8" s="32"/>
      <c r="S8" s="32"/>
      <c r="T8" s="32"/>
      <c r="U8" s="32"/>
      <c r="V8" s="32"/>
      <c r="W8" s="32"/>
      <c r="X8" s="32"/>
      <c r="Y8" s="32"/>
      <c r="Z8" s="32"/>
    </row>
    <row r="9" spans="1:26" x14ac:dyDescent="0.2">
      <c r="B9" s="9"/>
      <c r="C9" s="2"/>
      <c r="D9" s="2"/>
      <c r="E9" s="2"/>
      <c r="F9" s="2"/>
      <c r="G9" s="2"/>
      <c r="H9" s="2"/>
      <c r="I9" s="2"/>
      <c r="K9" s="2"/>
      <c r="L9" s="2"/>
      <c r="M9" s="2"/>
      <c r="N9" s="2"/>
      <c r="O9" s="2"/>
      <c r="P9" s="2"/>
      <c r="Q9" s="2"/>
    </row>
    <row r="10" spans="1:26" x14ac:dyDescent="0.2">
      <c r="B10" s="490" t="s">
        <v>47</v>
      </c>
      <c r="C10" s="490"/>
      <c r="D10" s="501" t="s">
        <v>624</v>
      </c>
      <c r="E10" s="502"/>
      <c r="F10" s="2"/>
      <c r="G10" s="34" t="s">
        <v>48</v>
      </c>
      <c r="H10" s="35"/>
      <c r="I10" s="35"/>
      <c r="J10" s="35"/>
      <c r="K10" s="35"/>
      <c r="L10" s="35"/>
      <c r="M10" s="35"/>
      <c r="N10" s="35"/>
      <c r="O10" s="35"/>
      <c r="P10" s="36"/>
      <c r="Q10" s="2"/>
    </row>
    <row r="11" spans="1:26" x14ac:dyDescent="0.2">
      <c r="B11" s="503" t="s">
        <v>49</v>
      </c>
      <c r="C11" s="504"/>
      <c r="D11" s="505" t="s">
        <v>625</v>
      </c>
      <c r="E11" s="502"/>
      <c r="F11" s="2"/>
      <c r="G11" s="37" t="str">
        <f>CONCATENATE("Reference Flow: ",D5," ",E5," of ",G5)</f>
        <v>Reference Flow: 1 kg of Kerosene</v>
      </c>
      <c r="H11" s="38"/>
      <c r="I11" s="38"/>
      <c r="J11" s="38"/>
      <c r="K11" s="38"/>
      <c r="L11" s="38"/>
      <c r="M11" s="38"/>
      <c r="N11" s="38"/>
      <c r="O11" s="38"/>
      <c r="P11" s="39"/>
      <c r="Q11" s="2"/>
    </row>
    <row r="12" spans="1:26" x14ac:dyDescent="0.2">
      <c r="B12" s="490" t="s">
        <v>50</v>
      </c>
      <c r="C12" s="490"/>
      <c r="D12" s="491">
        <v>2012</v>
      </c>
      <c r="E12" s="491"/>
      <c r="F12" s="2"/>
      <c r="G12" s="37"/>
      <c r="H12" s="38"/>
      <c r="I12" s="38"/>
      <c r="J12" s="38"/>
      <c r="K12" s="38"/>
      <c r="L12" s="38"/>
      <c r="M12" s="38"/>
      <c r="N12" s="38"/>
      <c r="O12" s="38"/>
      <c r="P12" s="39"/>
      <c r="Q12" s="2"/>
    </row>
    <row r="13" spans="1:26" ht="12.75" customHeight="1" x14ac:dyDescent="0.2">
      <c r="B13" s="490" t="s">
        <v>51</v>
      </c>
      <c r="C13" s="490"/>
      <c r="D13" s="491" t="s">
        <v>105</v>
      </c>
      <c r="E13" s="491"/>
      <c r="F13" s="2"/>
      <c r="G13" s="506" t="s">
        <v>622</v>
      </c>
      <c r="H13" s="507"/>
      <c r="I13" s="507"/>
      <c r="J13" s="507"/>
      <c r="K13" s="507"/>
      <c r="L13" s="507"/>
      <c r="M13" s="507"/>
      <c r="N13" s="507"/>
      <c r="O13" s="507"/>
      <c r="P13" s="508"/>
      <c r="Q13" s="2"/>
    </row>
    <row r="14" spans="1:26" x14ac:dyDescent="0.2">
      <c r="B14" s="490" t="s">
        <v>52</v>
      </c>
      <c r="C14" s="490"/>
      <c r="D14" s="491" t="s">
        <v>98</v>
      </c>
      <c r="E14" s="491"/>
      <c r="F14" s="2"/>
      <c r="G14" s="506"/>
      <c r="H14" s="507"/>
      <c r="I14" s="507"/>
      <c r="J14" s="507"/>
      <c r="K14" s="507"/>
      <c r="L14" s="507"/>
      <c r="M14" s="507"/>
      <c r="N14" s="507"/>
      <c r="O14" s="507"/>
      <c r="P14" s="508"/>
      <c r="Q14" s="2"/>
    </row>
    <row r="15" spans="1:26" x14ac:dyDescent="0.2">
      <c r="B15" s="490" t="s">
        <v>53</v>
      </c>
      <c r="C15" s="490"/>
      <c r="D15" s="491" t="s">
        <v>626</v>
      </c>
      <c r="E15" s="491"/>
      <c r="F15" s="2"/>
      <c r="G15" s="506"/>
      <c r="H15" s="507"/>
      <c r="I15" s="507"/>
      <c r="J15" s="507"/>
      <c r="K15" s="507"/>
      <c r="L15" s="507"/>
      <c r="M15" s="507"/>
      <c r="N15" s="507"/>
      <c r="O15" s="507"/>
      <c r="P15" s="508"/>
      <c r="Q15" s="2"/>
    </row>
    <row r="16" spans="1:26" x14ac:dyDescent="0.2">
      <c r="B16" s="490" t="s">
        <v>54</v>
      </c>
      <c r="C16" s="490"/>
      <c r="D16" s="491" t="s">
        <v>94</v>
      </c>
      <c r="E16" s="491"/>
      <c r="F16" s="2"/>
      <c r="G16" s="506"/>
      <c r="H16" s="507"/>
      <c r="I16" s="507"/>
      <c r="J16" s="507"/>
      <c r="K16" s="507"/>
      <c r="L16" s="507"/>
      <c r="M16" s="507"/>
      <c r="N16" s="507"/>
      <c r="O16" s="507"/>
      <c r="P16" s="508"/>
      <c r="Q16" s="2"/>
    </row>
    <row r="17" spans="1:26" ht="23.45" customHeight="1" x14ac:dyDescent="0.2">
      <c r="B17" s="509" t="s">
        <v>55</v>
      </c>
      <c r="C17" s="510"/>
      <c r="D17" s="511"/>
      <c r="E17" s="511"/>
      <c r="F17" s="2"/>
      <c r="G17" s="40" t="s">
        <v>623</v>
      </c>
      <c r="H17" s="41"/>
      <c r="I17" s="41"/>
      <c r="J17" s="41"/>
      <c r="K17" s="41"/>
      <c r="L17" s="41"/>
      <c r="M17" s="41"/>
      <c r="N17" s="41"/>
      <c r="O17" s="41"/>
      <c r="P17" s="42"/>
      <c r="Q17" s="2"/>
    </row>
    <row r="18" spans="1:26" x14ac:dyDescent="0.2">
      <c r="B18" s="9"/>
      <c r="C18" s="2"/>
      <c r="D18" s="2"/>
      <c r="E18" s="2"/>
      <c r="F18" s="2"/>
      <c r="G18" s="2"/>
      <c r="H18" s="2"/>
      <c r="I18" s="2"/>
      <c r="K18" s="2"/>
      <c r="L18" s="2"/>
      <c r="M18" s="2"/>
      <c r="N18" s="2"/>
      <c r="O18" s="2"/>
      <c r="P18" s="2"/>
      <c r="Q18" s="2"/>
    </row>
    <row r="19" spans="1:26" ht="13.5" thickBot="1" x14ac:dyDescent="0.25">
      <c r="B19" s="9"/>
      <c r="C19" s="2"/>
      <c r="D19" s="2"/>
      <c r="E19" s="2"/>
      <c r="F19" s="2"/>
      <c r="G19" s="2"/>
      <c r="H19" s="2"/>
      <c r="I19" s="2"/>
      <c r="K19" s="2"/>
      <c r="L19" s="2"/>
      <c r="M19" s="2"/>
      <c r="N19" s="2"/>
      <c r="O19" s="2"/>
      <c r="P19" s="2"/>
      <c r="Q19" s="2"/>
    </row>
    <row r="20" spans="1:26" s="33" customFormat="1" ht="13.5" thickBot="1" x14ac:dyDescent="0.25">
      <c r="A20" s="32"/>
      <c r="B20" s="498" t="s">
        <v>56</v>
      </c>
      <c r="C20" s="499"/>
      <c r="D20" s="499"/>
      <c r="E20" s="499"/>
      <c r="F20" s="499"/>
      <c r="G20" s="499"/>
      <c r="H20" s="499"/>
      <c r="I20" s="499"/>
      <c r="J20" s="499"/>
      <c r="K20" s="499"/>
      <c r="L20" s="499"/>
      <c r="M20" s="499"/>
      <c r="N20" s="499"/>
      <c r="O20" s="499"/>
      <c r="P20" s="499"/>
      <c r="Q20" s="500"/>
      <c r="R20" s="32"/>
      <c r="S20" s="32"/>
      <c r="T20" s="32"/>
      <c r="U20" s="32"/>
      <c r="V20" s="32"/>
      <c r="W20" s="32"/>
      <c r="X20" s="32"/>
      <c r="Y20" s="32"/>
      <c r="Z20" s="32"/>
    </row>
    <row r="21" spans="1:26" x14ac:dyDescent="0.2">
      <c r="B21" s="9"/>
      <c r="C21" s="2"/>
      <c r="D21" s="2"/>
      <c r="E21" s="2"/>
      <c r="F21" s="2"/>
      <c r="G21" s="43" t="s">
        <v>57</v>
      </c>
      <c r="H21" s="2"/>
      <c r="I21" s="2"/>
      <c r="K21" s="2"/>
      <c r="L21" s="2"/>
      <c r="M21" s="2"/>
      <c r="N21" s="2"/>
      <c r="O21" s="2"/>
      <c r="P21" s="2"/>
      <c r="Q21" s="2"/>
    </row>
    <row r="22" spans="1:26" ht="15" x14ac:dyDescent="0.25">
      <c r="B22" s="9"/>
      <c r="C22" s="44" t="s">
        <v>58</v>
      </c>
      <c r="D22" s="44" t="s">
        <v>59</v>
      </c>
      <c r="E22" s="44" t="s">
        <v>60</v>
      </c>
      <c r="F22" s="44" t="s">
        <v>61</v>
      </c>
      <c r="G22" s="44" t="s">
        <v>62</v>
      </c>
      <c r="H22" s="44" t="s">
        <v>63</v>
      </c>
      <c r="I22" s="44" t="s">
        <v>64</v>
      </c>
      <c r="J22" s="481" t="s">
        <v>65</v>
      </c>
      <c r="K22" s="512"/>
      <c r="L22" s="512"/>
      <c r="M22" s="512"/>
      <c r="N22" s="512"/>
      <c r="O22" s="512"/>
      <c r="P22" s="512"/>
      <c r="Q22" s="512"/>
    </row>
    <row r="23" spans="1:26" ht="15" customHeight="1" x14ac:dyDescent="0.25">
      <c r="B23" s="18">
        <f>LEN(C23)</f>
        <v>3</v>
      </c>
      <c r="C23" s="269" t="s">
        <v>459</v>
      </c>
      <c r="D23" s="421"/>
      <c r="E23" s="422">
        <f>PS!C7</f>
        <v>5.3375604827926822E-6</v>
      </c>
      <c r="F23" s="421"/>
      <c r="G23" s="421"/>
      <c r="H23" s="423" t="s">
        <v>42</v>
      </c>
      <c r="I23" s="423" t="s">
        <v>643</v>
      </c>
      <c r="J23" s="478" t="s">
        <v>606</v>
      </c>
      <c r="K23" s="479"/>
      <c r="L23" s="479"/>
      <c r="M23" s="479"/>
      <c r="N23" s="479"/>
      <c r="O23" s="479"/>
      <c r="P23" s="479"/>
      <c r="Q23" s="480"/>
    </row>
    <row r="24" spans="1:26" ht="15" customHeight="1" x14ac:dyDescent="0.25">
      <c r="B24" s="18">
        <f t="shared" ref="B24:B41" si="0">LEN(C24)</f>
        <v>2</v>
      </c>
      <c r="C24" s="269" t="s">
        <v>269</v>
      </c>
      <c r="D24" s="421"/>
      <c r="E24" s="422">
        <f>PS!C8</f>
        <v>5.0591346163277161E-3</v>
      </c>
      <c r="F24" s="421"/>
      <c r="G24" s="421"/>
      <c r="H24" s="423" t="s">
        <v>42</v>
      </c>
      <c r="I24" s="423" t="s">
        <v>653</v>
      </c>
      <c r="J24" s="478" t="s">
        <v>607</v>
      </c>
      <c r="K24" s="479"/>
      <c r="L24" s="479"/>
      <c r="M24" s="479"/>
      <c r="N24" s="479"/>
      <c r="O24" s="479"/>
      <c r="P24" s="479"/>
      <c r="Q24" s="480"/>
    </row>
    <row r="25" spans="1:26" ht="15" customHeight="1" x14ac:dyDescent="0.25">
      <c r="B25" s="18">
        <f t="shared" si="0"/>
        <v>3</v>
      </c>
      <c r="C25" s="269" t="s">
        <v>457</v>
      </c>
      <c r="D25" s="421"/>
      <c r="E25" s="422">
        <f>PS!C9</f>
        <v>0.41438829526729959</v>
      </c>
      <c r="F25" s="421"/>
      <c r="G25" s="421"/>
      <c r="H25" s="423" t="s">
        <v>42</v>
      </c>
      <c r="I25" s="423" t="s">
        <v>643</v>
      </c>
      <c r="J25" s="478" t="s">
        <v>608</v>
      </c>
      <c r="K25" s="479"/>
      <c r="L25" s="479"/>
      <c r="M25" s="479"/>
      <c r="N25" s="479"/>
      <c r="O25" s="479"/>
      <c r="P25" s="479"/>
      <c r="Q25" s="480"/>
    </row>
    <row r="26" spans="1:26" ht="15" customHeight="1" x14ac:dyDescent="0.25">
      <c r="B26" s="18">
        <f t="shared" si="0"/>
        <v>4</v>
      </c>
      <c r="C26" s="231" t="s">
        <v>430</v>
      </c>
      <c r="D26" s="421"/>
      <c r="E26" s="422">
        <f>PS!C10</f>
        <v>1.8349559286949836E-4</v>
      </c>
      <c r="F26" s="421"/>
      <c r="G26" s="421"/>
      <c r="H26" s="423" t="s">
        <v>42</v>
      </c>
      <c r="I26" s="423" t="s">
        <v>644</v>
      </c>
      <c r="J26" s="478" t="s">
        <v>609</v>
      </c>
      <c r="K26" s="479"/>
      <c r="L26" s="479"/>
      <c r="M26" s="479"/>
      <c r="N26" s="479"/>
      <c r="O26" s="479"/>
      <c r="P26" s="479"/>
      <c r="Q26" s="480"/>
    </row>
    <row r="27" spans="1:26" ht="15" customHeight="1" x14ac:dyDescent="0.25">
      <c r="B27" s="18">
        <f t="shared" si="0"/>
        <v>3</v>
      </c>
      <c r="C27" s="269" t="s">
        <v>421</v>
      </c>
      <c r="D27" s="421"/>
      <c r="E27" s="422">
        <f>PS!C11</f>
        <v>6.7573325189619236E-5</v>
      </c>
      <c r="F27" s="421"/>
      <c r="G27" s="421"/>
      <c r="H27" s="423" t="s">
        <v>42</v>
      </c>
      <c r="I27" s="423" t="s">
        <v>643</v>
      </c>
      <c r="J27" s="478" t="s">
        <v>610</v>
      </c>
      <c r="K27" s="479"/>
      <c r="L27" s="479"/>
      <c r="M27" s="479"/>
      <c r="N27" s="479"/>
      <c r="O27" s="479"/>
      <c r="P27" s="479"/>
      <c r="Q27" s="480"/>
    </row>
    <row r="28" spans="1:26" ht="15" customHeight="1" x14ac:dyDescent="0.25">
      <c r="B28" s="18">
        <f t="shared" si="0"/>
        <v>3</v>
      </c>
      <c r="C28" s="269" t="s">
        <v>258</v>
      </c>
      <c r="D28" s="421"/>
      <c r="E28" s="422">
        <f>PS!C12</f>
        <v>0</v>
      </c>
      <c r="F28" s="421"/>
      <c r="G28" s="421"/>
      <c r="H28" s="423" t="s">
        <v>42</v>
      </c>
      <c r="I28" s="423" t="s">
        <v>653</v>
      </c>
      <c r="J28" s="478" t="s">
        <v>611</v>
      </c>
      <c r="K28" s="479"/>
      <c r="L28" s="479"/>
      <c r="M28" s="479"/>
      <c r="N28" s="479"/>
      <c r="O28" s="479"/>
      <c r="P28" s="479"/>
      <c r="Q28" s="480"/>
    </row>
    <row r="29" spans="1:26" ht="15" customHeight="1" x14ac:dyDescent="0.25">
      <c r="B29" s="18">
        <f t="shared" si="0"/>
        <v>2</v>
      </c>
      <c r="C29" s="231" t="s">
        <v>429</v>
      </c>
      <c r="D29" s="421"/>
      <c r="E29" s="422">
        <f>PS!C13</f>
        <v>1.3044062285997879E-2</v>
      </c>
      <c r="F29" s="421"/>
      <c r="G29" s="421"/>
      <c r="H29" s="423" t="s">
        <v>42</v>
      </c>
      <c r="I29" s="423" t="s">
        <v>644</v>
      </c>
      <c r="J29" s="478" t="s">
        <v>612</v>
      </c>
      <c r="K29" s="479"/>
      <c r="L29" s="479"/>
      <c r="M29" s="479"/>
      <c r="N29" s="479"/>
      <c r="O29" s="479"/>
      <c r="P29" s="479"/>
      <c r="Q29" s="480"/>
    </row>
    <row r="30" spans="1:26" ht="15" customHeight="1" x14ac:dyDescent="0.25">
      <c r="B30" s="18">
        <f t="shared" si="0"/>
        <v>3</v>
      </c>
      <c r="C30" s="231" t="s">
        <v>484</v>
      </c>
      <c r="D30" s="421"/>
      <c r="E30" s="422">
        <f>PS!C14</f>
        <v>1.3517044525598275E-3</v>
      </c>
      <c r="F30" s="421"/>
      <c r="G30" s="421"/>
      <c r="H30" s="423" t="s">
        <v>42</v>
      </c>
      <c r="I30" s="423" t="s">
        <v>644</v>
      </c>
      <c r="J30" s="478" t="s">
        <v>613</v>
      </c>
      <c r="K30" s="479"/>
      <c r="L30" s="479"/>
      <c r="M30" s="479"/>
      <c r="N30" s="479"/>
      <c r="O30" s="479"/>
      <c r="P30" s="479"/>
      <c r="Q30" s="480"/>
    </row>
    <row r="31" spans="1:26" ht="15" customHeight="1" x14ac:dyDescent="0.25">
      <c r="B31" s="18">
        <f t="shared" si="0"/>
        <v>3</v>
      </c>
      <c r="C31" s="269" t="s">
        <v>278</v>
      </c>
      <c r="D31" s="421"/>
      <c r="E31" s="422">
        <f>PS!C15</f>
        <v>0</v>
      </c>
      <c r="F31" s="421"/>
      <c r="G31" s="421"/>
      <c r="H31" s="423" t="s">
        <v>42</v>
      </c>
      <c r="I31" s="423" t="s">
        <v>653</v>
      </c>
      <c r="J31" s="478" t="s">
        <v>614</v>
      </c>
      <c r="K31" s="479"/>
      <c r="L31" s="479"/>
      <c r="M31" s="479"/>
      <c r="N31" s="479"/>
      <c r="O31" s="479"/>
      <c r="P31" s="479"/>
      <c r="Q31" s="480"/>
    </row>
    <row r="32" spans="1:26" ht="15" customHeight="1" x14ac:dyDescent="0.25">
      <c r="B32" s="18">
        <f t="shared" si="0"/>
        <v>10</v>
      </c>
      <c r="C32" s="231" t="s">
        <v>648</v>
      </c>
      <c r="D32" s="421"/>
      <c r="E32" s="422">
        <f>PS!C16</f>
        <v>0</v>
      </c>
      <c r="F32" s="421"/>
      <c r="G32" s="421"/>
      <c r="H32" s="423" t="s">
        <v>42</v>
      </c>
      <c r="I32" s="423" t="s">
        <v>655</v>
      </c>
      <c r="J32" s="478" t="s">
        <v>651</v>
      </c>
      <c r="K32" s="479"/>
      <c r="L32" s="479"/>
      <c r="M32" s="479"/>
      <c r="N32" s="479"/>
      <c r="O32" s="479"/>
      <c r="P32" s="479"/>
      <c r="Q32" s="480"/>
    </row>
    <row r="33" spans="1:26" ht="15" customHeight="1" x14ac:dyDescent="0.25">
      <c r="B33" s="18">
        <f t="shared" si="0"/>
        <v>10</v>
      </c>
      <c r="C33" s="231" t="s">
        <v>647</v>
      </c>
      <c r="D33" s="421"/>
      <c r="E33" s="422">
        <f>PS!C17</f>
        <v>0</v>
      </c>
      <c r="F33" s="421"/>
      <c r="G33" s="421"/>
      <c r="H33" s="423" t="s">
        <v>42</v>
      </c>
      <c r="I33" s="423" t="s">
        <v>655</v>
      </c>
      <c r="J33" s="478" t="s">
        <v>652</v>
      </c>
      <c r="K33" s="479"/>
      <c r="L33" s="479"/>
      <c r="M33" s="479"/>
      <c r="N33" s="479"/>
      <c r="O33" s="479"/>
      <c r="P33" s="479"/>
      <c r="Q33" s="480"/>
    </row>
    <row r="34" spans="1:26" ht="15" customHeight="1" x14ac:dyDescent="0.25">
      <c r="B34" s="18">
        <f t="shared" si="0"/>
        <v>5</v>
      </c>
      <c r="C34" s="231" t="s">
        <v>659</v>
      </c>
      <c r="D34" s="421"/>
      <c r="E34" s="422">
        <f>PS!C18</f>
        <v>1.9024400355286867E-4</v>
      </c>
      <c r="F34" s="421"/>
      <c r="G34" s="421"/>
      <c r="H34" s="423" t="s">
        <v>42</v>
      </c>
      <c r="I34" s="423" t="s">
        <v>692</v>
      </c>
      <c r="J34" s="478" t="s">
        <v>661</v>
      </c>
      <c r="K34" s="479"/>
      <c r="L34" s="479"/>
      <c r="M34" s="479"/>
      <c r="N34" s="479"/>
      <c r="O34" s="479"/>
      <c r="P34" s="479"/>
      <c r="Q34" s="480"/>
    </row>
    <row r="35" spans="1:26" ht="15" customHeight="1" x14ac:dyDescent="0.25">
      <c r="B35" s="18">
        <f t="shared" si="0"/>
        <v>2</v>
      </c>
      <c r="C35" s="231" t="s">
        <v>649</v>
      </c>
      <c r="D35" s="421"/>
      <c r="E35" s="422">
        <f>PS!C19</f>
        <v>2.4731720461872928E-5</v>
      </c>
      <c r="F35" s="421"/>
      <c r="G35" s="421"/>
      <c r="H35" s="423" t="s">
        <v>42</v>
      </c>
      <c r="I35" s="423" t="s">
        <v>693</v>
      </c>
      <c r="J35" s="478" t="s">
        <v>690</v>
      </c>
      <c r="K35" s="479"/>
      <c r="L35" s="479"/>
      <c r="M35" s="479"/>
      <c r="N35" s="479"/>
      <c r="O35" s="479"/>
      <c r="P35" s="479"/>
      <c r="Q35" s="480"/>
    </row>
    <row r="36" spans="1:26" ht="15" customHeight="1" x14ac:dyDescent="0.25">
      <c r="B36" s="18">
        <f t="shared" si="0"/>
        <v>2</v>
      </c>
      <c r="C36" s="231" t="s">
        <v>650</v>
      </c>
      <c r="D36" s="421"/>
      <c r="E36" s="422">
        <f>PS!C20</f>
        <v>1.1871225821699005E-4</v>
      </c>
      <c r="F36" s="421"/>
      <c r="G36" s="421"/>
      <c r="H36" s="423" t="s">
        <v>42</v>
      </c>
      <c r="I36" s="423" t="s">
        <v>693</v>
      </c>
      <c r="J36" s="478" t="s">
        <v>691</v>
      </c>
      <c r="K36" s="479"/>
      <c r="L36" s="479"/>
      <c r="M36" s="479"/>
      <c r="N36" s="479"/>
      <c r="O36" s="479"/>
      <c r="P36" s="479"/>
      <c r="Q36" s="480"/>
    </row>
    <row r="37" spans="1:26" ht="15" customHeight="1" x14ac:dyDescent="0.25">
      <c r="B37" s="18">
        <f t="shared" si="0"/>
        <v>3</v>
      </c>
      <c r="C37" s="269" t="s">
        <v>302</v>
      </c>
      <c r="D37" s="421"/>
      <c r="E37" s="422">
        <f>PS!C21</f>
        <v>0</v>
      </c>
      <c r="F37" s="421"/>
      <c r="G37" s="421"/>
      <c r="H37" s="423" t="s">
        <v>42</v>
      </c>
      <c r="I37" s="423" t="s">
        <v>654</v>
      </c>
      <c r="J37" s="478" t="s">
        <v>616</v>
      </c>
      <c r="K37" s="479"/>
      <c r="L37" s="479"/>
      <c r="M37" s="479"/>
      <c r="N37" s="479"/>
      <c r="O37" s="479"/>
      <c r="P37" s="479"/>
      <c r="Q37" s="480"/>
    </row>
    <row r="38" spans="1:26" ht="15" customHeight="1" x14ac:dyDescent="0.25">
      <c r="B38" s="18">
        <f t="shared" si="0"/>
        <v>3</v>
      </c>
      <c r="C38" s="269" t="s">
        <v>628</v>
      </c>
      <c r="D38" s="421"/>
      <c r="E38" s="422">
        <f>PS!C22</f>
        <v>3.7098090768091933E-4</v>
      </c>
      <c r="F38" s="421"/>
      <c r="G38" s="421"/>
      <c r="H38" s="423" t="s">
        <v>42</v>
      </c>
      <c r="I38" s="423" t="s">
        <v>654</v>
      </c>
      <c r="J38" s="478" t="s">
        <v>615</v>
      </c>
      <c r="K38" s="479"/>
      <c r="L38" s="479"/>
      <c r="M38" s="479"/>
      <c r="N38" s="479"/>
      <c r="O38" s="479"/>
      <c r="P38" s="479"/>
      <c r="Q38" s="480"/>
    </row>
    <row r="39" spans="1:26" ht="15" customHeight="1" x14ac:dyDescent="0.25">
      <c r="B39" s="18">
        <f t="shared" si="0"/>
        <v>3</v>
      </c>
      <c r="C39" s="269" t="s">
        <v>595</v>
      </c>
      <c r="D39" s="421"/>
      <c r="E39" s="422">
        <f>PS!C23</f>
        <v>0</v>
      </c>
      <c r="F39" s="421"/>
      <c r="G39" s="421"/>
      <c r="H39" s="423" t="s">
        <v>42</v>
      </c>
      <c r="I39" s="423" t="s">
        <v>654</v>
      </c>
      <c r="J39" s="478" t="s">
        <v>617</v>
      </c>
      <c r="K39" s="479"/>
      <c r="L39" s="479"/>
      <c r="M39" s="479"/>
      <c r="N39" s="479"/>
      <c r="O39" s="479"/>
      <c r="P39" s="479"/>
      <c r="Q39" s="480"/>
    </row>
    <row r="40" spans="1:26" ht="15" customHeight="1" x14ac:dyDescent="0.25">
      <c r="B40" s="18">
        <f t="shared" si="0"/>
        <v>4</v>
      </c>
      <c r="C40" s="269" t="s">
        <v>423</v>
      </c>
      <c r="D40" s="421"/>
      <c r="E40" s="422">
        <f>PS!C24</f>
        <v>5.6643862000328488E-4</v>
      </c>
      <c r="F40" s="421"/>
      <c r="G40" s="421"/>
      <c r="H40" s="423" t="s">
        <v>42</v>
      </c>
      <c r="I40" s="423" t="s">
        <v>654</v>
      </c>
      <c r="J40" s="478" t="s">
        <v>618</v>
      </c>
      <c r="K40" s="479"/>
      <c r="L40" s="479"/>
      <c r="M40" s="479"/>
      <c r="N40" s="479"/>
      <c r="O40" s="479"/>
      <c r="P40" s="479"/>
      <c r="Q40" s="480"/>
    </row>
    <row r="41" spans="1:26" ht="15" customHeight="1" x14ac:dyDescent="0.25">
      <c r="B41" s="18">
        <f t="shared" si="0"/>
        <v>8</v>
      </c>
      <c r="C41" s="269" t="s">
        <v>326</v>
      </c>
      <c r="D41" s="421"/>
      <c r="E41" s="422">
        <v>1</v>
      </c>
      <c r="F41" s="421"/>
      <c r="G41" s="421"/>
      <c r="H41" s="423" t="s">
        <v>42</v>
      </c>
      <c r="I41" s="423"/>
      <c r="J41" s="424" t="s">
        <v>619</v>
      </c>
      <c r="K41" s="430"/>
      <c r="L41" s="430"/>
      <c r="M41" s="430"/>
      <c r="N41" s="430"/>
      <c r="O41" s="430"/>
      <c r="P41" s="430"/>
      <c r="Q41" s="430"/>
    </row>
    <row r="42" spans="1:26" ht="15" x14ac:dyDescent="0.25">
      <c r="B42" s="9"/>
      <c r="C42" s="45" t="s">
        <v>66</v>
      </c>
      <c r="D42" s="46" t="s">
        <v>67</v>
      </c>
      <c r="E42" s="47"/>
      <c r="F42" s="47"/>
      <c r="G42" s="47"/>
      <c r="H42" s="48"/>
      <c r="I42" s="48"/>
      <c r="J42" s="483"/>
      <c r="K42" s="484"/>
      <c r="L42" s="484"/>
      <c r="M42" s="484"/>
      <c r="N42" s="484"/>
      <c r="O42" s="484"/>
      <c r="P42" s="484"/>
      <c r="Q42" s="485"/>
    </row>
    <row r="43" spans="1:26" ht="13.5" thickBot="1" x14ac:dyDescent="0.25">
      <c r="B43" s="9"/>
      <c r="C43" s="2"/>
      <c r="D43" s="2"/>
      <c r="E43" s="2"/>
      <c r="F43" s="2"/>
      <c r="G43" s="2"/>
      <c r="H43" s="2"/>
      <c r="I43" s="2"/>
      <c r="K43" s="2"/>
      <c r="L43" s="2"/>
      <c r="M43" s="2"/>
      <c r="N43" s="2"/>
      <c r="O43" s="2"/>
      <c r="P43" s="2"/>
      <c r="Q43" s="2"/>
    </row>
    <row r="44" spans="1:26" s="33" customFormat="1" ht="13.5" thickBot="1" x14ac:dyDescent="0.25">
      <c r="A44" s="32"/>
      <c r="B44" s="498" t="s">
        <v>68</v>
      </c>
      <c r="C44" s="499"/>
      <c r="D44" s="499"/>
      <c r="E44" s="499"/>
      <c r="F44" s="499"/>
      <c r="G44" s="499"/>
      <c r="H44" s="499"/>
      <c r="I44" s="499"/>
      <c r="J44" s="499"/>
      <c r="K44" s="499"/>
      <c r="L44" s="499"/>
      <c r="M44" s="499"/>
      <c r="N44" s="499"/>
      <c r="O44" s="499"/>
      <c r="P44" s="499"/>
      <c r="Q44" s="500"/>
      <c r="R44" s="32"/>
      <c r="S44" s="32"/>
      <c r="T44" s="32"/>
      <c r="U44" s="32"/>
      <c r="V44" s="32"/>
      <c r="W44" s="32"/>
      <c r="X44" s="32"/>
      <c r="Y44" s="32"/>
      <c r="Z44" s="32"/>
    </row>
    <row r="45" spans="1:26" x14ac:dyDescent="0.2">
      <c r="B45" s="9"/>
      <c r="C45" s="2"/>
      <c r="D45" s="2"/>
      <c r="E45" s="2"/>
      <c r="F45" s="2"/>
      <c r="G45" s="2"/>
      <c r="H45" s="43" t="s">
        <v>69</v>
      </c>
      <c r="I45" s="43"/>
      <c r="K45" s="2"/>
      <c r="L45" s="2"/>
      <c r="M45" s="2"/>
      <c r="N45" s="2"/>
      <c r="O45" s="2"/>
      <c r="P45" s="2"/>
      <c r="Q45" s="2"/>
    </row>
    <row r="46" spans="1:26" x14ac:dyDescent="0.2">
      <c r="B46" s="9"/>
      <c r="C46" s="44" t="s">
        <v>70</v>
      </c>
      <c r="D46" s="44" t="s">
        <v>71</v>
      </c>
      <c r="E46" s="44" t="s">
        <v>60</v>
      </c>
      <c r="F46" s="44" t="s">
        <v>72</v>
      </c>
      <c r="G46" s="44" t="s">
        <v>70</v>
      </c>
      <c r="H46" s="44" t="s">
        <v>63</v>
      </c>
      <c r="I46" s="49"/>
      <c r="J46" s="44" t="s">
        <v>73</v>
      </c>
      <c r="K46" s="44" t="s">
        <v>74</v>
      </c>
      <c r="L46" s="44" t="s">
        <v>75</v>
      </c>
      <c r="M46" s="44" t="s">
        <v>76</v>
      </c>
      <c r="N46" s="44" t="s">
        <v>64</v>
      </c>
      <c r="O46" s="481" t="s">
        <v>65</v>
      </c>
      <c r="P46" s="481"/>
      <c r="Q46" s="481"/>
      <c r="Y46" s="32"/>
      <c r="Z46" s="32"/>
    </row>
    <row r="47" spans="1:26" ht="14.25" customHeight="1" x14ac:dyDescent="0.2">
      <c r="B47" s="9"/>
      <c r="C47" s="50" t="s">
        <v>326</v>
      </c>
      <c r="D47" s="440" t="s">
        <v>664</v>
      </c>
      <c r="E47" s="51">
        <v>1</v>
      </c>
      <c r="F47" s="51" t="s">
        <v>42</v>
      </c>
      <c r="G47" s="52">
        <f>IF($C47="",1,VLOOKUP($C47,$C$22:$H$42,3,FALSE))</f>
        <v>1</v>
      </c>
      <c r="H47" s="53" t="str">
        <f>IF($C47="","",VLOOKUP($C47,$C$22:$H$42,6,FALSE))</f>
        <v>kg</v>
      </c>
      <c r="I47" s="53"/>
      <c r="J47" s="439">
        <f>IF(D47="","",E47*G47*$D$5)</f>
        <v>1</v>
      </c>
      <c r="K47" s="51"/>
      <c r="L47" s="54" t="s">
        <v>91</v>
      </c>
      <c r="M47" s="51"/>
      <c r="N47" s="55"/>
      <c r="O47" s="489" t="s">
        <v>627</v>
      </c>
      <c r="P47" s="489"/>
      <c r="Q47" s="489"/>
      <c r="Y47" s="32"/>
      <c r="Z47" s="32"/>
    </row>
    <row r="48" spans="1:26" x14ac:dyDescent="0.2">
      <c r="B48" s="9"/>
      <c r="C48" s="57" t="s">
        <v>66</v>
      </c>
      <c r="D48" s="46" t="s">
        <v>67</v>
      </c>
      <c r="E48" s="58" t="s">
        <v>77</v>
      </c>
      <c r="F48" s="46"/>
      <c r="G48" s="46"/>
      <c r="H48" s="46"/>
      <c r="I48" s="46"/>
      <c r="J48" s="58" t="s">
        <v>78</v>
      </c>
      <c r="K48" s="46"/>
      <c r="L48" s="58"/>
      <c r="M48" s="46" t="s">
        <v>79</v>
      </c>
      <c r="N48" s="59"/>
      <c r="O48" s="513"/>
      <c r="P48" s="513"/>
      <c r="Q48" s="513"/>
      <c r="Y48" s="32"/>
      <c r="Z48" s="32"/>
    </row>
    <row r="49" spans="1:26" ht="13.5" thickBot="1" x14ac:dyDescent="0.25">
      <c r="B49" s="9"/>
      <c r="C49" s="2"/>
      <c r="D49" s="2"/>
      <c r="E49" s="2"/>
      <c r="F49" s="2"/>
      <c r="G49" s="2"/>
      <c r="H49" s="2"/>
      <c r="I49" s="2"/>
      <c r="K49" s="2"/>
      <c r="L49" s="2"/>
      <c r="M49" s="2"/>
      <c r="N49" s="2"/>
      <c r="O49" s="2"/>
      <c r="P49" s="2"/>
      <c r="Q49" s="2"/>
      <c r="Y49" s="32"/>
      <c r="Z49" s="32"/>
    </row>
    <row r="50" spans="1:26" ht="15.75" thickBot="1" x14ac:dyDescent="0.3">
      <c r="B50" s="9"/>
      <c r="C50" s="486" t="s">
        <v>80</v>
      </c>
      <c r="D50" s="487"/>
      <c r="E50" s="487"/>
      <c r="F50" s="487"/>
      <c r="G50" s="487"/>
      <c r="H50" s="487"/>
      <c r="I50" s="487"/>
      <c r="J50" s="487"/>
      <c r="K50" s="487"/>
      <c r="L50" s="487"/>
      <c r="M50" s="487"/>
      <c r="N50" s="487"/>
      <c r="O50" s="487"/>
      <c r="P50" s="487"/>
      <c r="Q50" s="488"/>
      <c r="Y50" s="32"/>
      <c r="Z50" s="32"/>
    </row>
    <row r="51" spans="1:26" x14ac:dyDescent="0.2">
      <c r="B51" s="9"/>
      <c r="C51" s="2"/>
      <c r="D51" s="2"/>
      <c r="E51" s="2"/>
      <c r="F51" s="2"/>
      <c r="G51" s="2"/>
      <c r="H51" s="43" t="s">
        <v>81</v>
      </c>
      <c r="I51" s="43"/>
      <c r="K51" s="2"/>
      <c r="L51" s="2"/>
      <c r="M51" s="2"/>
      <c r="N51" s="2"/>
      <c r="O51" s="2"/>
      <c r="P51" s="2"/>
      <c r="Q51" s="2"/>
      <c r="Y51" s="32"/>
      <c r="Z51" s="32"/>
    </row>
    <row r="52" spans="1:26" x14ac:dyDescent="0.2">
      <c r="B52" s="9"/>
      <c r="C52" s="44" t="s">
        <v>70</v>
      </c>
      <c r="D52" s="44" t="s">
        <v>71</v>
      </c>
      <c r="E52" s="44" t="s">
        <v>60</v>
      </c>
      <c r="F52" s="44" t="s">
        <v>72</v>
      </c>
      <c r="G52" s="44" t="s">
        <v>70</v>
      </c>
      <c r="H52" s="44" t="s">
        <v>63</v>
      </c>
      <c r="I52" s="49"/>
      <c r="J52" s="44" t="s">
        <v>73</v>
      </c>
      <c r="K52" s="44" t="s">
        <v>74</v>
      </c>
      <c r="L52" s="44" t="s">
        <v>75</v>
      </c>
      <c r="M52" s="44" t="s">
        <v>76</v>
      </c>
      <c r="N52" s="44" t="s">
        <v>64</v>
      </c>
      <c r="O52" s="481" t="s">
        <v>65</v>
      </c>
      <c r="P52" s="481"/>
      <c r="Q52" s="481"/>
      <c r="Y52" s="32"/>
      <c r="Z52" s="32"/>
    </row>
    <row r="53" spans="1:26" ht="15" x14ac:dyDescent="0.25">
      <c r="B53" s="9"/>
      <c r="C53" s="269"/>
      <c r="D53" s="441" t="str">
        <f>"Jet/Kero Combustion, "&amp;INDEX(PS!D6:O6,1,PS!C4) &amp; " [Refinery Product]"</f>
        <v>Jet/Kero Combustion, Aircraft, Passenger [Refinery Product]</v>
      </c>
      <c r="E53" s="60">
        <v>1</v>
      </c>
      <c r="F53" s="60" t="s">
        <v>42</v>
      </c>
      <c r="G53" s="425">
        <f>IF($C53="",1,VLOOKUP($C53,$C$22:$H$42,3,FALSE))</f>
        <v>1</v>
      </c>
      <c r="H53" s="53" t="str">
        <f t="shared" ref="H53:H71" si="1">IF($C53="","",VLOOKUP($C53,$C$22:$H$42,6,FALSE))</f>
        <v/>
      </c>
      <c r="I53" s="53"/>
      <c r="J53" s="439">
        <f>IF(D53="","",E53*G53*$D$5)</f>
        <v>1</v>
      </c>
      <c r="K53" s="60"/>
      <c r="L53" s="54" t="s">
        <v>91</v>
      </c>
      <c r="M53" s="51"/>
      <c r="N53" s="423" t="s">
        <v>695</v>
      </c>
      <c r="O53" s="482" t="s">
        <v>696</v>
      </c>
      <c r="P53" s="482"/>
      <c r="Q53" s="482"/>
      <c r="Y53" s="32"/>
      <c r="Z53" s="32"/>
    </row>
    <row r="54" spans="1:26" ht="15" x14ac:dyDescent="0.25">
      <c r="B54" s="9"/>
      <c r="C54" s="269" t="s">
        <v>459</v>
      </c>
      <c r="D54" s="441" t="s">
        <v>665</v>
      </c>
      <c r="E54" s="60">
        <v>1</v>
      </c>
      <c r="F54" s="60" t="s">
        <v>42</v>
      </c>
      <c r="G54" s="425">
        <f>IF($C54="",1,VLOOKUP($C54,$C$22:$H$42,3,FALSE))</f>
        <v>5.3375604827926822E-6</v>
      </c>
      <c r="H54" s="53" t="str">
        <f t="shared" si="1"/>
        <v>kg</v>
      </c>
      <c r="I54" s="53"/>
      <c r="J54" s="439">
        <f>IF(D54="","",E54*G54*$D$5)</f>
        <v>5.3375604827926822E-6</v>
      </c>
      <c r="K54" s="60"/>
      <c r="L54" s="54"/>
      <c r="M54" s="51"/>
      <c r="N54" s="423" t="s">
        <v>643</v>
      </c>
      <c r="O54" s="482" t="s">
        <v>82</v>
      </c>
      <c r="P54" s="482"/>
      <c r="Q54" s="482"/>
      <c r="Y54" s="32"/>
      <c r="Z54" s="32"/>
    </row>
    <row r="55" spans="1:26" ht="15" x14ac:dyDescent="0.25">
      <c r="B55" s="9"/>
      <c r="C55" s="269" t="s">
        <v>269</v>
      </c>
      <c r="D55" s="441" t="s">
        <v>666</v>
      </c>
      <c r="E55" s="60">
        <v>1</v>
      </c>
      <c r="F55" s="60" t="s">
        <v>42</v>
      </c>
      <c r="G55" s="425">
        <f t="shared" ref="G55:G71" si="2">IF($C55="",1,VLOOKUP($C55,$C$22:$H$42,3,FALSE))</f>
        <v>5.0591346163277161E-3</v>
      </c>
      <c r="H55" s="53" t="str">
        <f t="shared" si="1"/>
        <v>kg</v>
      </c>
      <c r="I55" s="53"/>
      <c r="J55" s="439">
        <f t="shared" ref="J55:J71" si="3">IF(D55="","",E55*G55*$D$5)</f>
        <v>5.0591346163277161E-3</v>
      </c>
      <c r="K55" s="56"/>
      <c r="L55" s="54"/>
      <c r="M55" s="51"/>
      <c r="N55" s="423" t="s">
        <v>653</v>
      </c>
      <c r="O55" s="482" t="s">
        <v>82</v>
      </c>
      <c r="P55" s="482"/>
      <c r="Q55" s="482"/>
      <c r="Y55" s="32"/>
      <c r="Z55" s="32"/>
    </row>
    <row r="56" spans="1:26" ht="15" x14ac:dyDescent="0.25">
      <c r="B56" s="9"/>
      <c r="C56" s="269" t="s">
        <v>457</v>
      </c>
      <c r="D56" s="441" t="s">
        <v>667</v>
      </c>
      <c r="E56" s="60">
        <v>1</v>
      </c>
      <c r="F56" s="60" t="s">
        <v>42</v>
      </c>
      <c r="G56" s="425">
        <f t="shared" si="2"/>
        <v>0.41438829526729959</v>
      </c>
      <c r="H56" s="53" t="str">
        <f t="shared" si="1"/>
        <v>kg</v>
      </c>
      <c r="I56" s="53"/>
      <c r="J56" s="439">
        <f t="shared" si="3"/>
        <v>0.41438829526729959</v>
      </c>
      <c r="K56" s="56"/>
      <c r="L56" s="54"/>
      <c r="M56" s="51"/>
      <c r="N56" s="423" t="s">
        <v>643</v>
      </c>
      <c r="O56" s="482" t="s">
        <v>82</v>
      </c>
      <c r="P56" s="482"/>
      <c r="Q56" s="482"/>
      <c r="Y56" s="32"/>
      <c r="Z56" s="32"/>
    </row>
    <row r="57" spans="1:26" ht="15" x14ac:dyDescent="0.25">
      <c r="B57" s="9"/>
      <c r="C57" s="231" t="s">
        <v>430</v>
      </c>
      <c r="D57" s="440" t="s">
        <v>681</v>
      </c>
      <c r="E57" s="60">
        <v>1</v>
      </c>
      <c r="F57" s="60" t="s">
        <v>42</v>
      </c>
      <c r="G57" s="425">
        <f t="shared" si="2"/>
        <v>1.8349559286949836E-4</v>
      </c>
      <c r="H57" s="53" t="str">
        <f t="shared" si="1"/>
        <v>kg</v>
      </c>
      <c r="I57" s="53"/>
      <c r="J57" s="439">
        <f t="shared" si="3"/>
        <v>1.8349559286949836E-4</v>
      </c>
      <c r="K57" s="56"/>
      <c r="L57" s="54"/>
      <c r="M57" s="51"/>
      <c r="N57" s="423" t="s">
        <v>644</v>
      </c>
      <c r="O57" s="482" t="s">
        <v>82</v>
      </c>
      <c r="P57" s="482"/>
      <c r="Q57" s="482"/>
      <c r="Y57" s="32"/>
      <c r="Z57" s="32"/>
    </row>
    <row r="58" spans="1:26" s="2" customFormat="1" ht="15" x14ac:dyDescent="0.25">
      <c r="B58" s="9"/>
      <c r="C58" s="269" t="s">
        <v>421</v>
      </c>
      <c r="D58" s="441" t="s">
        <v>668</v>
      </c>
      <c r="E58" s="60">
        <v>1</v>
      </c>
      <c r="F58" s="60" t="s">
        <v>42</v>
      </c>
      <c r="G58" s="425">
        <f t="shared" si="2"/>
        <v>6.7573325189619236E-5</v>
      </c>
      <c r="H58" s="53" t="str">
        <f t="shared" si="1"/>
        <v>kg</v>
      </c>
      <c r="I58" s="53"/>
      <c r="J58" s="439">
        <f t="shared" si="3"/>
        <v>6.7573325189619236E-5</v>
      </c>
      <c r="K58" s="56"/>
      <c r="L58" s="54"/>
      <c r="M58" s="51"/>
      <c r="N58" s="423" t="s">
        <v>643</v>
      </c>
      <c r="O58" s="482" t="s">
        <v>82</v>
      </c>
      <c r="P58" s="482"/>
      <c r="Q58" s="482"/>
      <c r="Y58" s="32"/>
      <c r="Z58" s="32"/>
    </row>
    <row r="59" spans="1:26" s="33" customFormat="1" ht="15" x14ac:dyDescent="0.25">
      <c r="A59" s="32"/>
      <c r="B59" s="9"/>
      <c r="C59" s="269" t="s">
        <v>258</v>
      </c>
      <c r="D59" s="440" t="s">
        <v>669</v>
      </c>
      <c r="E59" s="60">
        <v>1</v>
      </c>
      <c r="F59" s="60" t="s">
        <v>42</v>
      </c>
      <c r="G59" s="425">
        <f t="shared" si="2"/>
        <v>0</v>
      </c>
      <c r="H59" s="53" t="str">
        <f t="shared" si="1"/>
        <v>kg</v>
      </c>
      <c r="I59" s="53"/>
      <c r="J59" s="439">
        <f t="shared" si="3"/>
        <v>0</v>
      </c>
      <c r="K59" s="56"/>
      <c r="L59" s="54"/>
      <c r="M59" s="51"/>
      <c r="N59" s="423" t="s">
        <v>653</v>
      </c>
      <c r="O59" s="482" t="s">
        <v>82</v>
      </c>
      <c r="P59" s="482"/>
      <c r="Q59" s="482"/>
      <c r="R59" s="32"/>
      <c r="S59" s="32"/>
      <c r="T59" s="32"/>
      <c r="U59" s="32"/>
      <c r="V59" s="32"/>
      <c r="W59" s="32"/>
      <c r="X59" s="32"/>
      <c r="Y59" s="32"/>
      <c r="Z59" s="32"/>
    </row>
    <row r="60" spans="1:26" ht="15" x14ac:dyDescent="0.25">
      <c r="B60" s="9"/>
      <c r="C60" s="231" t="s">
        <v>429</v>
      </c>
      <c r="D60" s="441" t="s">
        <v>670</v>
      </c>
      <c r="E60" s="60">
        <v>1</v>
      </c>
      <c r="F60" s="60" t="s">
        <v>42</v>
      </c>
      <c r="G60" s="425">
        <f t="shared" si="2"/>
        <v>1.3044062285997879E-2</v>
      </c>
      <c r="H60" s="53" t="str">
        <f t="shared" si="1"/>
        <v>kg</v>
      </c>
      <c r="I60" s="53"/>
      <c r="J60" s="439">
        <f t="shared" si="3"/>
        <v>1.3044062285997879E-2</v>
      </c>
      <c r="K60" s="56"/>
      <c r="L60" s="54"/>
      <c r="M60" s="51"/>
      <c r="N60" s="423" t="s">
        <v>644</v>
      </c>
      <c r="O60" s="482" t="s">
        <v>82</v>
      </c>
      <c r="P60" s="482"/>
      <c r="Q60" s="482"/>
      <c r="Y60" s="32"/>
      <c r="Z60" s="32"/>
    </row>
    <row r="61" spans="1:26" ht="15" x14ac:dyDescent="0.25">
      <c r="B61" s="9"/>
      <c r="C61" s="231" t="s">
        <v>484</v>
      </c>
      <c r="D61" s="441" t="s">
        <v>671</v>
      </c>
      <c r="E61" s="60">
        <v>1</v>
      </c>
      <c r="F61" s="60" t="s">
        <v>42</v>
      </c>
      <c r="G61" s="425">
        <f t="shared" si="2"/>
        <v>1.3517044525598275E-3</v>
      </c>
      <c r="H61" s="53" t="str">
        <f t="shared" si="1"/>
        <v>kg</v>
      </c>
      <c r="I61" s="53"/>
      <c r="J61" s="439">
        <f t="shared" si="3"/>
        <v>1.3517044525598275E-3</v>
      </c>
      <c r="K61" s="56"/>
      <c r="L61" s="54"/>
      <c r="M61" s="51"/>
      <c r="N61" s="423" t="s">
        <v>644</v>
      </c>
      <c r="O61" s="482" t="s">
        <v>82</v>
      </c>
      <c r="P61" s="482"/>
      <c r="Q61" s="482"/>
      <c r="Y61" s="32"/>
      <c r="Z61" s="32"/>
    </row>
    <row r="62" spans="1:26" ht="15" x14ac:dyDescent="0.25">
      <c r="B62" s="9"/>
      <c r="C62" s="269" t="s">
        <v>278</v>
      </c>
      <c r="D62" s="441" t="s">
        <v>672</v>
      </c>
      <c r="E62" s="60">
        <v>1</v>
      </c>
      <c r="F62" s="60" t="s">
        <v>42</v>
      </c>
      <c r="G62" s="425">
        <f t="shared" si="2"/>
        <v>0</v>
      </c>
      <c r="H62" s="53" t="str">
        <f t="shared" si="1"/>
        <v>kg</v>
      </c>
      <c r="I62" s="53"/>
      <c r="J62" s="439">
        <f t="shared" si="3"/>
        <v>0</v>
      </c>
      <c r="K62" s="56"/>
      <c r="L62" s="54"/>
      <c r="M62" s="51"/>
      <c r="N62" s="423" t="s">
        <v>653</v>
      </c>
      <c r="O62" s="482" t="s">
        <v>82</v>
      </c>
      <c r="P62" s="482"/>
      <c r="Q62" s="482"/>
      <c r="Y62" s="32"/>
      <c r="Z62" s="32"/>
    </row>
    <row r="63" spans="1:26" ht="15" x14ac:dyDescent="0.25">
      <c r="B63" s="9"/>
      <c r="C63" s="231" t="s">
        <v>648</v>
      </c>
      <c r="D63" s="441" t="s">
        <v>680</v>
      </c>
      <c r="E63" s="60">
        <v>1</v>
      </c>
      <c r="F63" s="60" t="s">
        <v>42</v>
      </c>
      <c r="G63" s="425">
        <f t="shared" si="2"/>
        <v>0</v>
      </c>
      <c r="H63" s="53" t="str">
        <f t="shared" si="1"/>
        <v>kg</v>
      </c>
      <c r="I63" s="53"/>
      <c r="J63" s="439">
        <f t="shared" si="3"/>
        <v>0</v>
      </c>
      <c r="K63" s="56"/>
      <c r="L63" s="54"/>
      <c r="M63" s="51"/>
      <c r="N63" s="423" t="s">
        <v>655</v>
      </c>
      <c r="O63" s="482" t="s">
        <v>82</v>
      </c>
      <c r="P63" s="482"/>
      <c r="Q63" s="482"/>
      <c r="Y63" s="32"/>
      <c r="Z63" s="32"/>
    </row>
    <row r="64" spans="1:26" ht="15" x14ac:dyDescent="0.25">
      <c r="B64" s="9"/>
      <c r="C64" s="231" t="s">
        <v>647</v>
      </c>
      <c r="D64" s="440" t="s">
        <v>673</v>
      </c>
      <c r="E64" s="60">
        <v>1</v>
      </c>
      <c r="F64" s="60" t="s">
        <v>42</v>
      </c>
      <c r="G64" s="425">
        <f t="shared" si="2"/>
        <v>0</v>
      </c>
      <c r="H64" s="53" t="str">
        <f t="shared" si="1"/>
        <v>kg</v>
      </c>
      <c r="I64" s="53"/>
      <c r="J64" s="439">
        <f t="shared" si="3"/>
        <v>0</v>
      </c>
      <c r="K64" s="56"/>
      <c r="L64" s="54"/>
      <c r="M64" s="51"/>
      <c r="N64" s="423" t="s">
        <v>655</v>
      </c>
      <c r="O64" s="482" t="s">
        <v>82</v>
      </c>
      <c r="P64" s="482"/>
      <c r="Q64" s="482"/>
      <c r="Y64" s="32"/>
      <c r="Z64" s="32"/>
    </row>
    <row r="65" spans="2:26" ht="15" x14ac:dyDescent="0.25">
      <c r="B65" s="9"/>
      <c r="C65" s="231" t="s">
        <v>659</v>
      </c>
      <c r="D65" s="441" t="s">
        <v>694</v>
      </c>
      <c r="E65" s="60">
        <v>1</v>
      </c>
      <c r="F65" s="60" t="s">
        <v>42</v>
      </c>
      <c r="G65" s="425">
        <f t="shared" si="2"/>
        <v>1.9024400355286867E-4</v>
      </c>
      <c r="H65" s="53" t="str">
        <f t="shared" si="1"/>
        <v>kg</v>
      </c>
      <c r="I65" s="53"/>
      <c r="J65" s="439">
        <f t="shared" si="3"/>
        <v>1.9024400355286867E-4</v>
      </c>
      <c r="K65" s="56"/>
      <c r="L65" s="54"/>
      <c r="M65" s="51"/>
      <c r="N65" s="423" t="s">
        <v>692</v>
      </c>
      <c r="O65" s="482" t="s">
        <v>82</v>
      </c>
      <c r="P65" s="482"/>
      <c r="Q65" s="482"/>
      <c r="Y65" s="32"/>
      <c r="Z65" s="32"/>
    </row>
    <row r="66" spans="2:26" ht="15" x14ac:dyDescent="0.25">
      <c r="B66" s="9"/>
      <c r="C66" s="231" t="s">
        <v>649</v>
      </c>
      <c r="D66" s="440" t="s">
        <v>674</v>
      </c>
      <c r="E66" s="60">
        <v>1</v>
      </c>
      <c r="F66" s="60" t="s">
        <v>42</v>
      </c>
      <c r="G66" s="425">
        <f t="shared" si="2"/>
        <v>2.4731720461872928E-5</v>
      </c>
      <c r="H66" s="53" t="str">
        <f t="shared" si="1"/>
        <v>kg</v>
      </c>
      <c r="I66" s="53"/>
      <c r="J66" s="439">
        <f t="shared" si="3"/>
        <v>2.4731720461872928E-5</v>
      </c>
      <c r="K66" s="56"/>
      <c r="L66" s="54"/>
      <c r="M66" s="51"/>
      <c r="N66" s="423" t="s">
        <v>693</v>
      </c>
      <c r="O66" s="482" t="s">
        <v>82</v>
      </c>
      <c r="P66" s="482"/>
      <c r="Q66" s="482"/>
      <c r="Y66" s="32"/>
      <c r="Z66" s="32"/>
    </row>
    <row r="67" spans="2:26" ht="15" x14ac:dyDescent="0.25">
      <c r="B67" s="9"/>
      <c r="C67" s="231" t="s">
        <v>650</v>
      </c>
      <c r="D67" s="440" t="s">
        <v>675</v>
      </c>
      <c r="E67" s="60">
        <v>1</v>
      </c>
      <c r="F67" s="60" t="s">
        <v>42</v>
      </c>
      <c r="G67" s="425">
        <f t="shared" si="2"/>
        <v>1.1871225821699005E-4</v>
      </c>
      <c r="H67" s="53" t="str">
        <f t="shared" si="1"/>
        <v>kg</v>
      </c>
      <c r="I67" s="53"/>
      <c r="J67" s="439">
        <f t="shared" si="3"/>
        <v>1.1871225821699005E-4</v>
      </c>
      <c r="K67" s="56"/>
      <c r="L67" s="54"/>
      <c r="M67" s="51"/>
      <c r="N67" s="423" t="s">
        <v>693</v>
      </c>
      <c r="O67" s="482" t="s">
        <v>82</v>
      </c>
      <c r="P67" s="482"/>
      <c r="Q67" s="482"/>
      <c r="Y67" s="32"/>
      <c r="Z67" s="32"/>
    </row>
    <row r="68" spans="2:26" ht="15" x14ac:dyDescent="0.25">
      <c r="B68" s="9"/>
      <c r="C68" s="269" t="s">
        <v>302</v>
      </c>
      <c r="D68" s="440" t="s">
        <v>676</v>
      </c>
      <c r="E68" s="60">
        <v>1</v>
      </c>
      <c r="F68" s="60" t="s">
        <v>42</v>
      </c>
      <c r="G68" s="425">
        <f t="shared" si="2"/>
        <v>0</v>
      </c>
      <c r="H68" s="53" t="str">
        <f t="shared" si="1"/>
        <v>kg</v>
      </c>
      <c r="I68" s="53"/>
      <c r="J68" s="439">
        <f t="shared" si="3"/>
        <v>0</v>
      </c>
      <c r="K68" s="56"/>
      <c r="L68" s="54"/>
      <c r="M68" s="51"/>
      <c r="N68" s="423" t="s">
        <v>654</v>
      </c>
      <c r="O68" s="482" t="s">
        <v>82</v>
      </c>
      <c r="P68" s="482"/>
      <c r="Q68" s="482"/>
      <c r="Y68" s="32"/>
      <c r="Z68" s="32"/>
    </row>
    <row r="69" spans="2:26" ht="15" x14ac:dyDescent="0.25">
      <c r="B69" s="9"/>
      <c r="C69" s="269" t="s">
        <v>628</v>
      </c>
      <c r="D69" s="423" t="s">
        <v>677</v>
      </c>
      <c r="E69" s="60">
        <v>1</v>
      </c>
      <c r="F69" s="60" t="s">
        <v>42</v>
      </c>
      <c r="G69" s="425">
        <f t="shared" si="2"/>
        <v>3.7098090768091933E-4</v>
      </c>
      <c r="H69" s="53" t="str">
        <f t="shared" si="1"/>
        <v>kg</v>
      </c>
      <c r="I69" s="53"/>
      <c r="J69" s="439">
        <f t="shared" si="3"/>
        <v>3.7098090768091933E-4</v>
      </c>
      <c r="K69" s="56"/>
      <c r="L69" s="54"/>
      <c r="M69" s="51"/>
      <c r="N69" s="423" t="s">
        <v>654</v>
      </c>
      <c r="O69" s="482" t="s">
        <v>82</v>
      </c>
      <c r="P69" s="482"/>
      <c r="Q69" s="482"/>
      <c r="Y69" s="32"/>
      <c r="Z69" s="32"/>
    </row>
    <row r="70" spans="2:26" ht="15" x14ac:dyDescent="0.25">
      <c r="B70" s="9"/>
      <c r="C70" s="269" t="s">
        <v>595</v>
      </c>
      <c r="D70" s="440" t="s">
        <v>678</v>
      </c>
      <c r="E70" s="60">
        <v>1</v>
      </c>
      <c r="F70" s="60" t="s">
        <v>42</v>
      </c>
      <c r="G70" s="425">
        <f t="shared" si="2"/>
        <v>0</v>
      </c>
      <c r="H70" s="53" t="str">
        <f t="shared" si="1"/>
        <v>kg</v>
      </c>
      <c r="I70" s="53"/>
      <c r="J70" s="439">
        <f t="shared" si="3"/>
        <v>0</v>
      </c>
      <c r="K70" s="56"/>
      <c r="L70" s="54"/>
      <c r="M70" s="51"/>
      <c r="N70" s="423" t="s">
        <v>654</v>
      </c>
      <c r="O70" s="482" t="s">
        <v>82</v>
      </c>
      <c r="P70" s="482"/>
      <c r="Q70" s="482"/>
      <c r="Y70" s="32"/>
      <c r="Z70" s="32"/>
    </row>
    <row r="71" spans="2:26" ht="15" x14ac:dyDescent="0.25">
      <c r="B71" s="9"/>
      <c r="C71" s="269" t="s">
        <v>423</v>
      </c>
      <c r="D71" s="440" t="s">
        <v>679</v>
      </c>
      <c r="E71" s="60">
        <v>1</v>
      </c>
      <c r="F71" s="60" t="s">
        <v>42</v>
      </c>
      <c r="G71" s="425">
        <f t="shared" si="2"/>
        <v>5.6643862000328488E-4</v>
      </c>
      <c r="H71" s="53" t="str">
        <f t="shared" si="1"/>
        <v>kg</v>
      </c>
      <c r="I71" s="53"/>
      <c r="J71" s="439">
        <f t="shared" si="3"/>
        <v>5.6643862000328488E-4</v>
      </c>
      <c r="K71" s="56"/>
      <c r="L71" s="54"/>
      <c r="M71" s="51"/>
      <c r="N71" s="423" t="s">
        <v>654</v>
      </c>
      <c r="O71" s="482" t="s">
        <v>82</v>
      </c>
      <c r="P71" s="482"/>
      <c r="Q71" s="482"/>
      <c r="Y71" s="32"/>
      <c r="Z71" s="32"/>
    </row>
    <row r="72" spans="2:26" x14ac:dyDescent="0.2">
      <c r="B72" s="9"/>
      <c r="C72" s="57" t="s">
        <v>66</v>
      </c>
      <c r="D72" s="61" t="s">
        <v>67</v>
      </c>
      <c r="E72" s="58" t="s">
        <v>77</v>
      </c>
      <c r="F72" s="46"/>
      <c r="G72" s="62"/>
      <c r="H72" s="63"/>
      <c r="I72" s="63"/>
      <c r="J72" s="63"/>
      <c r="K72" s="46"/>
      <c r="L72" s="58"/>
      <c r="M72" s="46" t="s">
        <v>79</v>
      </c>
      <c r="N72" s="59"/>
      <c r="O72" s="513"/>
      <c r="P72" s="513"/>
      <c r="Q72" s="513"/>
      <c r="Y72" s="32"/>
      <c r="Z72" s="32"/>
    </row>
    <row r="73" spans="2:26" x14ac:dyDescent="0.2">
      <c r="B73" s="9"/>
      <c r="C73" s="2"/>
      <c r="D73" s="2"/>
      <c r="E73" s="2"/>
      <c r="F73" s="2"/>
      <c r="G73" s="2"/>
      <c r="H73" s="2"/>
      <c r="I73" s="2"/>
      <c r="K73" s="2"/>
      <c r="L73" s="2"/>
      <c r="M73" s="2"/>
      <c r="N73" s="2"/>
      <c r="O73" s="2"/>
      <c r="P73" s="2"/>
      <c r="Q73" s="2"/>
      <c r="Y73" s="32"/>
      <c r="Z73" s="32"/>
    </row>
    <row r="74" spans="2:26" x14ac:dyDescent="0.2">
      <c r="B74" s="9"/>
      <c r="C74" s="2"/>
      <c r="D74" s="2"/>
      <c r="E74" s="2"/>
      <c r="F74" s="2"/>
      <c r="G74" s="2"/>
      <c r="H74" s="2"/>
      <c r="I74" s="2"/>
      <c r="K74" s="2"/>
      <c r="L74" s="2"/>
      <c r="M74" s="2"/>
      <c r="N74" s="2"/>
      <c r="O74" s="2"/>
      <c r="P74" s="2"/>
      <c r="Q74" s="2"/>
      <c r="Y74" s="32"/>
      <c r="Z74" s="32"/>
    </row>
    <row r="75" spans="2:26" x14ac:dyDescent="0.2">
      <c r="B75" s="9"/>
      <c r="C75" s="2"/>
      <c r="D75" s="2"/>
      <c r="E75" s="2"/>
      <c r="F75" s="2"/>
      <c r="G75" s="2"/>
      <c r="H75" s="2"/>
      <c r="I75" s="2"/>
      <c r="K75" s="2"/>
      <c r="L75" s="2"/>
      <c r="M75" s="2"/>
      <c r="N75" s="2"/>
      <c r="O75" s="2"/>
      <c r="P75" s="2"/>
      <c r="Q75" s="2"/>
      <c r="Y75" s="32"/>
      <c r="Z75" s="32"/>
    </row>
    <row r="76" spans="2:26" x14ac:dyDescent="0.2">
      <c r="B76" s="9"/>
      <c r="C76" s="2"/>
      <c r="D76" s="2"/>
      <c r="E76" s="2"/>
      <c r="F76" s="2"/>
      <c r="G76" s="2"/>
      <c r="H76" s="2"/>
      <c r="I76" s="2"/>
      <c r="K76" s="2"/>
      <c r="L76" s="2"/>
      <c r="M76" s="2"/>
      <c r="N76" s="2"/>
      <c r="O76" s="2"/>
      <c r="P76" s="2"/>
      <c r="Q76" s="2"/>
      <c r="Y76" s="32"/>
      <c r="Z76" s="32"/>
    </row>
    <row r="77" spans="2:26" x14ac:dyDescent="0.2">
      <c r="B77" s="9"/>
      <c r="C77" s="2"/>
      <c r="D77" s="2"/>
      <c r="E77" s="2"/>
      <c r="F77" s="2"/>
      <c r="G77" s="2"/>
      <c r="H77" s="2"/>
      <c r="I77" s="2"/>
      <c r="K77" s="2"/>
      <c r="L77" s="2"/>
      <c r="M77" s="2"/>
      <c r="N77" s="2"/>
      <c r="O77" s="2"/>
      <c r="P77" s="2"/>
      <c r="Q77" s="2"/>
      <c r="Y77" s="32"/>
      <c r="Z77" s="32"/>
    </row>
    <row r="78" spans="2:26" x14ac:dyDescent="0.2">
      <c r="B78" s="9"/>
      <c r="C78" s="2"/>
      <c r="D78" s="2"/>
      <c r="E78" s="2"/>
      <c r="F78" s="2"/>
      <c r="G78" s="2"/>
      <c r="H78" s="2"/>
      <c r="I78" s="2"/>
      <c r="K78" s="2"/>
      <c r="L78" s="2"/>
      <c r="M78" s="2"/>
      <c r="N78" s="2"/>
      <c r="O78" s="2"/>
      <c r="P78" s="2"/>
      <c r="Q78" s="2"/>
      <c r="Y78" s="32"/>
      <c r="Z78" s="32"/>
    </row>
    <row r="79" spans="2:26" x14ac:dyDescent="0.2">
      <c r="B79" s="9"/>
      <c r="C79" s="2"/>
      <c r="D79" s="2"/>
      <c r="E79" s="2"/>
      <c r="F79" s="2"/>
      <c r="G79" s="2"/>
      <c r="H79" s="2"/>
      <c r="I79" s="2"/>
      <c r="K79" s="2"/>
      <c r="L79" s="2"/>
      <c r="M79" s="2"/>
      <c r="N79" s="2"/>
      <c r="O79" s="2"/>
      <c r="P79" s="2"/>
      <c r="Q79" s="2"/>
      <c r="Y79" s="32"/>
      <c r="Z79" s="32"/>
    </row>
    <row r="80" spans="2:26" x14ac:dyDescent="0.2">
      <c r="B80" s="9"/>
      <c r="C80" s="2"/>
      <c r="D80" s="2"/>
      <c r="E80" s="2"/>
      <c r="F80" s="2"/>
      <c r="G80" s="2"/>
      <c r="H80" s="2"/>
      <c r="I80" s="2"/>
      <c r="K80" s="2"/>
      <c r="L80" s="2"/>
      <c r="M80" s="2"/>
      <c r="N80" s="2"/>
      <c r="O80" s="2"/>
      <c r="P80" s="2"/>
      <c r="Q80" s="2"/>
      <c r="Y80" s="32"/>
      <c r="Z80" s="32"/>
    </row>
    <row r="81" spans="2:26" x14ac:dyDescent="0.2">
      <c r="B81" s="9"/>
      <c r="C81" s="2"/>
      <c r="D81" s="2"/>
      <c r="E81" s="2"/>
      <c r="F81" s="2"/>
      <c r="G81" s="2"/>
      <c r="H81" s="2"/>
      <c r="I81" s="2"/>
      <c r="K81" s="2"/>
      <c r="L81" s="2"/>
      <c r="M81" s="2"/>
      <c r="N81" s="2"/>
      <c r="O81" s="2"/>
      <c r="P81" s="2"/>
      <c r="Q81" s="2"/>
      <c r="Y81" s="32"/>
      <c r="Z81" s="32"/>
    </row>
    <row r="82" spans="2:26" x14ac:dyDescent="0.2">
      <c r="B82" s="9"/>
      <c r="C82" s="2"/>
      <c r="D82" s="2"/>
      <c r="E82" s="2"/>
      <c r="F82" s="2"/>
      <c r="G82" s="2"/>
      <c r="H82" s="2"/>
      <c r="I82" s="2"/>
      <c r="K82" s="2"/>
      <c r="L82" s="2"/>
      <c r="M82" s="2"/>
      <c r="N82" s="2"/>
      <c r="O82" s="2"/>
      <c r="P82" s="2"/>
      <c r="Q82" s="2"/>
    </row>
    <row r="83" spans="2:26" x14ac:dyDescent="0.2">
      <c r="B83" s="9"/>
      <c r="C83" s="2"/>
      <c r="D83" s="2"/>
      <c r="E83" s="2"/>
      <c r="F83" s="2"/>
      <c r="G83" s="2"/>
      <c r="H83" s="2"/>
      <c r="I83" s="2"/>
      <c r="K83" s="2"/>
      <c r="L83" s="2"/>
      <c r="M83" s="2"/>
      <c r="N83" s="2"/>
      <c r="O83" s="2"/>
      <c r="P83" s="2"/>
      <c r="Q83" s="2"/>
    </row>
    <row r="84" spans="2:26" x14ac:dyDescent="0.2">
      <c r="B84" s="9"/>
      <c r="C84" s="2"/>
      <c r="D84" s="2"/>
      <c r="E84" s="2"/>
      <c r="F84" s="2"/>
      <c r="G84" s="2"/>
      <c r="H84" s="2"/>
      <c r="I84" s="2"/>
      <c r="K84" s="2"/>
      <c r="L84" s="2"/>
      <c r="M84" s="2"/>
      <c r="N84" s="2"/>
      <c r="O84" s="2"/>
      <c r="P84" s="2"/>
      <c r="Q84" s="2"/>
    </row>
    <row r="85" spans="2:26" x14ac:dyDescent="0.2">
      <c r="B85" s="9"/>
      <c r="C85" s="2"/>
      <c r="D85" s="2"/>
      <c r="E85" s="2"/>
      <c r="F85" s="2"/>
      <c r="G85" s="2"/>
      <c r="H85" s="2"/>
      <c r="I85" s="2"/>
      <c r="K85" s="2"/>
      <c r="L85" s="2"/>
      <c r="M85" s="2"/>
      <c r="N85" s="2"/>
      <c r="O85" s="2"/>
      <c r="P85" s="2"/>
      <c r="Q85" s="2"/>
    </row>
    <row r="86" spans="2:26" x14ac:dyDescent="0.2">
      <c r="B86" s="9"/>
      <c r="C86" s="2"/>
      <c r="D86" s="2"/>
      <c r="E86" s="2"/>
      <c r="F86" s="2"/>
      <c r="G86" s="2"/>
      <c r="H86" s="2"/>
      <c r="I86" s="2"/>
      <c r="K86" s="2"/>
      <c r="L86" s="2"/>
      <c r="M86" s="2"/>
      <c r="N86" s="2"/>
      <c r="O86" s="2"/>
      <c r="P86" s="2"/>
      <c r="Q86" s="2"/>
    </row>
    <row r="87" spans="2:26" x14ac:dyDescent="0.2">
      <c r="B87" s="9"/>
      <c r="C87" s="2"/>
      <c r="D87" s="2"/>
      <c r="E87" s="2"/>
      <c r="F87" s="2"/>
      <c r="G87" s="2"/>
      <c r="H87" s="2"/>
      <c r="I87" s="2"/>
      <c r="K87" s="2"/>
      <c r="L87" s="2"/>
      <c r="M87" s="2"/>
      <c r="N87" s="2"/>
      <c r="O87" s="2"/>
      <c r="P87" s="2"/>
      <c r="Q87" s="2"/>
    </row>
    <row r="88" spans="2:26" x14ac:dyDescent="0.2">
      <c r="B88" s="9"/>
      <c r="C88" s="2"/>
      <c r="D88" s="2"/>
      <c r="E88" s="2"/>
      <c r="F88" s="2"/>
      <c r="G88" s="2"/>
      <c r="H88" s="2"/>
      <c r="I88" s="2"/>
      <c r="K88" s="2"/>
      <c r="L88" s="2"/>
      <c r="M88" s="2"/>
      <c r="N88" s="2"/>
      <c r="O88" s="2"/>
      <c r="P88" s="2"/>
      <c r="Q88" s="2"/>
    </row>
    <row r="89" spans="2:26" x14ac:dyDescent="0.2">
      <c r="B89" s="9"/>
      <c r="C89" s="2"/>
      <c r="D89" s="2"/>
      <c r="E89" s="2"/>
      <c r="F89" s="2"/>
      <c r="G89" s="2"/>
      <c r="H89" s="2"/>
      <c r="I89" s="2"/>
      <c r="K89" s="2"/>
      <c r="L89" s="2"/>
      <c r="M89" s="2"/>
      <c r="N89" s="2"/>
      <c r="O89" s="2"/>
      <c r="P89" s="2"/>
      <c r="Q89" s="2"/>
    </row>
    <row r="90" spans="2:26" x14ac:dyDescent="0.2">
      <c r="B90" s="9"/>
      <c r="C90" s="2"/>
      <c r="D90" s="2"/>
      <c r="E90" s="2"/>
      <c r="F90" s="2"/>
      <c r="G90" s="2"/>
      <c r="H90" s="2"/>
      <c r="I90" s="2"/>
      <c r="K90" s="2"/>
      <c r="L90" s="2"/>
      <c r="M90" s="2"/>
      <c r="N90" s="2"/>
      <c r="O90" s="2"/>
      <c r="P90" s="2"/>
      <c r="Q90" s="2"/>
    </row>
    <row r="91" spans="2:26" x14ac:dyDescent="0.2">
      <c r="B91" s="9"/>
      <c r="C91" s="2"/>
      <c r="D91" s="2"/>
      <c r="E91" s="2"/>
      <c r="F91" s="2"/>
      <c r="G91" s="2"/>
      <c r="H91" s="2"/>
      <c r="I91" s="2"/>
      <c r="K91" s="2"/>
      <c r="L91" s="2"/>
      <c r="M91" s="2"/>
      <c r="N91" s="2"/>
      <c r="O91" s="2"/>
      <c r="P91" s="2"/>
      <c r="Q91" s="2"/>
    </row>
    <row r="92" spans="2:26" x14ac:dyDescent="0.2">
      <c r="B92" s="9"/>
      <c r="C92" s="2"/>
      <c r="D92" s="2"/>
      <c r="E92" s="2"/>
      <c r="F92" s="2"/>
      <c r="G92" s="2"/>
      <c r="H92" s="2"/>
      <c r="I92" s="2"/>
      <c r="K92" s="2"/>
      <c r="L92" s="2"/>
      <c r="M92" s="2"/>
      <c r="N92" s="2"/>
      <c r="O92" s="2"/>
      <c r="P92" s="2"/>
      <c r="Q92" s="2"/>
    </row>
    <row r="93" spans="2:26" x14ac:dyDescent="0.2">
      <c r="B93" s="9"/>
      <c r="C93" s="2"/>
      <c r="D93" s="2"/>
      <c r="E93" s="2"/>
      <c r="F93" s="2"/>
      <c r="G93" s="2"/>
      <c r="H93" s="2"/>
      <c r="I93" s="2"/>
      <c r="K93" s="2"/>
      <c r="L93" s="2"/>
      <c r="M93" s="2"/>
      <c r="N93" s="2"/>
      <c r="O93" s="2"/>
      <c r="P93" s="2"/>
      <c r="Q93" s="2"/>
    </row>
    <row r="94" spans="2:26" x14ac:dyDescent="0.2">
      <c r="B94" s="9"/>
      <c r="C94" s="2"/>
      <c r="D94" s="2"/>
      <c r="E94" s="2"/>
      <c r="F94" s="2"/>
      <c r="G94" s="2"/>
      <c r="H94" s="2"/>
      <c r="I94" s="2"/>
      <c r="K94" s="2"/>
      <c r="L94" s="2"/>
      <c r="M94" s="2"/>
      <c r="N94" s="2"/>
      <c r="O94" s="2"/>
      <c r="P94" s="2"/>
      <c r="Q94" s="2"/>
    </row>
    <row r="95" spans="2:26" x14ac:dyDescent="0.2">
      <c r="B95" s="9"/>
      <c r="C95" s="2"/>
      <c r="D95" s="2"/>
      <c r="E95" s="2"/>
      <c r="F95" s="2"/>
      <c r="G95" s="2"/>
      <c r="H95" s="2"/>
      <c r="I95" s="2"/>
      <c r="K95" s="2"/>
      <c r="L95" s="2"/>
      <c r="M95" s="2"/>
      <c r="N95" s="2"/>
      <c r="O95" s="2"/>
      <c r="P95" s="2"/>
      <c r="Q95" s="2"/>
    </row>
    <row r="96" spans="2:26" x14ac:dyDescent="0.2">
      <c r="B96" s="9"/>
      <c r="C96" s="2"/>
      <c r="D96" s="2"/>
      <c r="E96" s="2"/>
      <c r="F96" s="2"/>
      <c r="G96" s="2"/>
      <c r="H96" s="2"/>
      <c r="I96" s="2"/>
      <c r="K96" s="2"/>
      <c r="L96" s="2"/>
      <c r="M96" s="2"/>
      <c r="N96" s="2"/>
      <c r="O96" s="2"/>
      <c r="P96" s="2"/>
      <c r="Q96" s="2"/>
    </row>
    <row r="97" spans="2:17" x14ac:dyDescent="0.2">
      <c r="B97" s="9"/>
      <c r="C97" s="2"/>
      <c r="D97" s="2"/>
      <c r="E97" s="2"/>
      <c r="F97" s="2"/>
      <c r="G97" s="2"/>
      <c r="H97" s="2"/>
      <c r="I97" s="2"/>
      <c r="K97" s="2"/>
      <c r="L97" s="2"/>
      <c r="M97" s="2"/>
      <c r="N97" s="2"/>
      <c r="O97" s="2"/>
      <c r="P97" s="2"/>
      <c r="Q97" s="2"/>
    </row>
    <row r="98" spans="2:17" x14ac:dyDescent="0.2">
      <c r="B98" s="9"/>
      <c r="C98" s="2"/>
      <c r="D98" s="2"/>
      <c r="E98" s="2"/>
      <c r="F98" s="2"/>
      <c r="G98" s="2"/>
      <c r="H98" s="2"/>
      <c r="I98" s="2"/>
      <c r="K98" s="2"/>
      <c r="L98" s="2"/>
      <c r="M98" s="2"/>
      <c r="N98" s="2"/>
      <c r="O98" s="2"/>
      <c r="P98" s="2"/>
      <c r="Q98" s="2"/>
    </row>
    <row r="99" spans="2:17" x14ac:dyDescent="0.2">
      <c r="B99" s="9"/>
      <c r="C99" s="2"/>
      <c r="D99" s="2"/>
      <c r="E99" s="2"/>
      <c r="F99" s="2"/>
      <c r="G99" s="2"/>
      <c r="H99" s="2"/>
      <c r="I99" s="2"/>
      <c r="K99" s="2"/>
      <c r="L99" s="2"/>
      <c r="M99" s="2"/>
      <c r="N99" s="2"/>
      <c r="O99" s="2"/>
      <c r="P99" s="2"/>
      <c r="Q99" s="2"/>
    </row>
    <row r="100" spans="2:17" x14ac:dyDescent="0.2">
      <c r="B100" s="9"/>
      <c r="C100" s="2"/>
      <c r="D100" s="2"/>
      <c r="E100" s="2"/>
      <c r="F100" s="2"/>
      <c r="G100" s="2"/>
      <c r="H100" s="2"/>
      <c r="I100" s="2"/>
      <c r="K100" s="2"/>
      <c r="L100" s="2"/>
      <c r="M100" s="2"/>
      <c r="N100" s="2"/>
      <c r="O100" s="2"/>
      <c r="P100" s="2"/>
      <c r="Q100" s="2"/>
    </row>
    <row r="101" spans="2:17" x14ac:dyDescent="0.2">
      <c r="B101" s="9"/>
      <c r="C101" s="2"/>
      <c r="D101" s="2"/>
      <c r="E101" s="2"/>
      <c r="F101" s="2"/>
      <c r="G101" s="2"/>
      <c r="H101" s="2"/>
      <c r="I101" s="2"/>
      <c r="K101" s="2"/>
      <c r="L101" s="2"/>
      <c r="M101" s="2"/>
      <c r="N101" s="2"/>
      <c r="O101" s="2"/>
      <c r="P101" s="2"/>
      <c r="Q101" s="2"/>
    </row>
    <row r="102" spans="2:17" x14ac:dyDescent="0.2">
      <c r="B102" s="9"/>
      <c r="C102" s="2"/>
      <c r="D102" s="2"/>
      <c r="E102" s="2"/>
      <c r="F102" s="2"/>
      <c r="G102" s="2"/>
      <c r="H102" s="2"/>
      <c r="I102" s="2"/>
      <c r="K102" s="2"/>
      <c r="L102" s="2"/>
      <c r="M102" s="2"/>
      <c r="N102" s="2"/>
      <c r="O102" s="2"/>
      <c r="P102" s="2"/>
      <c r="Q102" s="2"/>
    </row>
    <row r="103" spans="2:17" x14ac:dyDescent="0.2">
      <c r="B103" s="9"/>
      <c r="C103" s="2"/>
      <c r="D103" s="2"/>
      <c r="E103" s="2"/>
      <c r="F103" s="2"/>
      <c r="G103" s="2"/>
      <c r="H103" s="2"/>
      <c r="I103" s="2"/>
      <c r="K103" s="2"/>
      <c r="L103" s="2"/>
      <c r="M103" s="2"/>
      <c r="N103" s="2"/>
      <c r="O103" s="2"/>
      <c r="P103" s="2"/>
      <c r="Q103" s="2"/>
    </row>
    <row r="104" spans="2:17" x14ac:dyDescent="0.2">
      <c r="B104" s="9"/>
      <c r="C104" s="2"/>
      <c r="D104" s="2"/>
      <c r="E104" s="2"/>
      <c r="F104" s="2"/>
      <c r="G104" s="2"/>
      <c r="H104" s="2"/>
      <c r="I104" s="2"/>
      <c r="K104" s="2"/>
      <c r="L104" s="2"/>
      <c r="M104" s="2"/>
      <c r="N104" s="2"/>
      <c r="O104" s="2"/>
      <c r="P104" s="2"/>
      <c r="Q104" s="2"/>
    </row>
    <row r="105" spans="2:17" x14ac:dyDescent="0.2">
      <c r="B105" s="9"/>
      <c r="C105" s="2"/>
      <c r="D105" s="2"/>
      <c r="E105" s="2"/>
      <c r="F105" s="2"/>
      <c r="G105" s="2"/>
      <c r="H105" s="2"/>
      <c r="I105" s="2"/>
      <c r="K105" s="2"/>
      <c r="L105" s="2"/>
      <c r="M105" s="2"/>
      <c r="N105" s="2"/>
      <c r="O105" s="2"/>
      <c r="P105" s="2"/>
      <c r="Q105" s="2"/>
    </row>
    <row r="106" spans="2:17" x14ac:dyDescent="0.2">
      <c r="B106" s="9"/>
      <c r="C106" s="2"/>
      <c r="D106" s="2"/>
      <c r="E106" s="2"/>
      <c r="F106" s="2"/>
      <c r="G106" s="2"/>
      <c r="H106" s="2"/>
      <c r="I106" s="2"/>
      <c r="K106" s="2"/>
      <c r="L106" s="2"/>
      <c r="M106" s="2"/>
      <c r="N106" s="2"/>
      <c r="O106" s="2"/>
      <c r="P106" s="2"/>
      <c r="Q106" s="2"/>
    </row>
    <row r="107" spans="2:17" x14ac:dyDescent="0.2">
      <c r="B107" s="9"/>
      <c r="C107" s="2"/>
      <c r="D107" s="2"/>
      <c r="E107" s="2"/>
      <c r="F107" s="2"/>
      <c r="G107" s="2"/>
      <c r="H107" s="2"/>
      <c r="I107" s="2"/>
      <c r="K107" s="2"/>
      <c r="L107" s="2"/>
      <c r="M107" s="2"/>
      <c r="N107" s="2"/>
      <c r="O107" s="2"/>
      <c r="P107" s="2"/>
      <c r="Q107" s="2"/>
    </row>
    <row r="108" spans="2:17" x14ac:dyDescent="0.2">
      <c r="B108" s="9"/>
      <c r="C108" s="2"/>
      <c r="D108" s="2"/>
      <c r="E108" s="2"/>
      <c r="F108" s="2"/>
      <c r="G108" s="2"/>
      <c r="H108" s="2"/>
      <c r="I108" s="2"/>
      <c r="K108" s="2"/>
      <c r="L108" s="2"/>
      <c r="M108" s="2"/>
      <c r="N108" s="2"/>
      <c r="O108" s="2"/>
      <c r="P108" s="2"/>
      <c r="Q108" s="2"/>
    </row>
    <row r="109" spans="2:17" x14ac:dyDescent="0.2">
      <c r="B109" s="9"/>
      <c r="C109" s="2"/>
      <c r="D109" s="2"/>
      <c r="E109" s="2"/>
      <c r="F109" s="2"/>
      <c r="G109" s="2"/>
      <c r="H109" s="2"/>
      <c r="I109" s="2"/>
      <c r="K109" s="2"/>
      <c r="L109" s="2"/>
      <c r="M109" s="2"/>
      <c r="N109" s="2"/>
      <c r="O109" s="2"/>
      <c r="P109" s="2"/>
      <c r="Q109" s="2"/>
    </row>
    <row r="110" spans="2:17" x14ac:dyDescent="0.2">
      <c r="B110" s="9"/>
      <c r="C110" s="2"/>
      <c r="D110" s="2"/>
      <c r="E110" s="2"/>
      <c r="F110" s="2"/>
      <c r="G110" s="2"/>
      <c r="H110" s="2"/>
      <c r="I110" s="2"/>
      <c r="K110" s="2"/>
      <c r="L110" s="2"/>
      <c r="M110" s="2"/>
      <c r="N110" s="2"/>
      <c r="O110" s="2"/>
      <c r="P110" s="2"/>
      <c r="Q110" s="2"/>
    </row>
    <row r="111" spans="2:17" x14ac:dyDescent="0.2">
      <c r="B111" s="9"/>
      <c r="C111" s="2"/>
      <c r="D111" s="2"/>
      <c r="E111" s="2"/>
      <c r="F111" s="2"/>
      <c r="G111" s="2"/>
      <c r="H111" s="2"/>
      <c r="I111" s="2"/>
      <c r="K111" s="2"/>
      <c r="L111" s="2"/>
      <c r="M111" s="2"/>
      <c r="N111" s="2"/>
      <c r="O111" s="2"/>
      <c r="P111" s="2"/>
      <c r="Q111" s="2"/>
    </row>
    <row r="112" spans="2:17" x14ac:dyDescent="0.2">
      <c r="B112" s="9"/>
      <c r="C112" s="2"/>
      <c r="D112" s="2"/>
      <c r="E112" s="2"/>
      <c r="F112" s="2"/>
      <c r="G112" s="2"/>
      <c r="H112" s="2"/>
      <c r="I112" s="2"/>
      <c r="K112" s="2"/>
      <c r="L112" s="2"/>
      <c r="M112" s="2"/>
      <c r="N112" s="2"/>
      <c r="O112" s="2"/>
      <c r="P112" s="2"/>
      <c r="Q112" s="2"/>
    </row>
    <row r="113" spans="2:17" x14ac:dyDescent="0.2">
      <c r="B113" s="9"/>
      <c r="C113" s="2"/>
      <c r="D113" s="2"/>
      <c r="E113" s="2"/>
      <c r="F113" s="2"/>
      <c r="G113" s="2"/>
      <c r="H113" s="2"/>
      <c r="I113" s="2"/>
      <c r="K113" s="2"/>
      <c r="L113" s="2"/>
      <c r="M113" s="2"/>
      <c r="N113" s="2"/>
      <c r="O113" s="2"/>
      <c r="P113" s="2"/>
      <c r="Q113" s="2"/>
    </row>
    <row r="114" spans="2:17" x14ac:dyDescent="0.2">
      <c r="B114" s="9"/>
      <c r="C114" s="2"/>
      <c r="D114" s="2"/>
      <c r="E114" s="2"/>
      <c r="F114" s="2"/>
      <c r="G114" s="2"/>
      <c r="H114" s="2"/>
      <c r="I114" s="2"/>
      <c r="K114" s="2"/>
      <c r="L114" s="2"/>
      <c r="M114" s="2"/>
      <c r="N114" s="2"/>
      <c r="O114" s="2"/>
      <c r="P114" s="2"/>
      <c r="Q114" s="2"/>
    </row>
    <row r="115" spans="2:17" x14ac:dyDescent="0.2">
      <c r="B115" s="9"/>
      <c r="C115" s="2"/>
      <c r="D115" s="2"/>
      <c r="E115" s="2"/>
      <c r="F115" s="2"/>
      <c r="G115" s="2"/>
      <c r="H115" s="2"/>
      <c r="I115" s="2"/>
      <c r="K115" s="2"/>
      <c r="L115" s="2"/>
      <c r="M115" s="2"/>
      <c r="N115" s="2"/>
      <c r="O115" s="2"/>
      <c r="P115" s="2"/>
      <c r="Q115" s="2"/>
    </row>
    <row r="116" spans="2:17" x14ac:dyDescent="0.2">
      <c r="B116" s="9"/>
      <c r="C116" s="2"/>
      <c r="D116" s="2"/>
      <c r="E116" s="2"/>
      <c r="F116" s="2"/>
      <c r="G116" s="2"/>
      <c r="H116" s="2"/>
      <c r="I116" s="2"/>
      <c r="K116" s="2"/>
      <c r="L116" s="2"/>
      <c r="M116" s="2"/>
      <c r="N116" s="2"/>
      <c r="O116" s="2"/>
      <c r="P116" s="2"/>
      <c r="Q116" s="2"/>
    </row>
    <row r="117" spans="2:17" x14ac:dyDescent="0.2">
      <c r="B117" s="9"/>
      <c r="C117" s="2"/>
      <c r="D117" s="2"/>
      <c r="E117" s="2"/>
      <c r="F117" s="2"/>
      <c r="G117" s="2"/>
      <c r="H117" s="2"/>
      <c r="I117" s="2"/>
      <c r="K117" s="2"/>
      <c r="L117" s="2"/>
      <c r="M117" s="2"/>
      <c r="N117" s="2"/>
      <c r="O117" s="2"/>
      <c r="P117" s="2"/>
      <c r="Q117" s="2"/>
    </row>
    <row r="118" spans="2:17" x14ac:dyDescent="0.2">
      <c r="B118" s="9"/>
      <c r="C118" s="2"/>
      <c r="D118" s="2"/>
      <c r="E118" s="2"/>
      <c r="F118" s="2"/>
      <c r="G118" s="2"/>
      <c r="H118" s="2"/>
      <c r="I118" s="2"/>
      <c r="K118" s="2"/>
      <c r="L118" s="2"/>
      <c r="M118" s="2"/>
      <c r="N118" s="2"/>
      <c r="O118" s="2"/>
      <c r="P118" s="2"/>
      <c r="Q118" s="2"/>
    </row>
    <row r="119" spans="2:17" x14ac:dyDescent="0.2">
      <c r="B119" s="9"/>
      <c r="C119" s="2"/>
      <c r="D119" s="2"/>
      <c r="E119" s="2"/>
      <c r="F119" s="2"/>
      <c r="G119" s="2"/>
      <c r="H119" s="2"/>
      <c r="I119" s="2"/>
      <c r="K119" s="2"/>
      <c r="L119" s="2"/>
      <c r="M119" s="2"/>
      <c r="N119" s="2"/>
      <c r="O119" s="2"/>
      <c r="P119" s="2"/>
      <c r="Q119" s="2"/>
    </row>
    <row r="120" spans="2:17" x14ac:dyDescent="0.2">
      <c r="B120" s="9"/>
      <c r="C120" s="2"/>
      <c r="D120" s="2"/>
      <c r="E120" s="2"/>
      <c r="F120" s="2"/>
      <c r="G120" s="2"/>
      <c r="H120" s="2"/>
      <c r="I120" s="2"/>
      <c r="K120" s="2"/>
      <c r="L120" s="2"/>
      <c r="M120" s="2"/>
      <c r="N120" s="2"/>
      <c r="O120" s="2"/>
      <c r="P120" s="2"/>
      <c r="Q120" s="2"/>
    </row>
    <row r="121" spans="2:17" x14ac:dyDescent="0.2">
      <c r="B121" s="9"/>
      <c r="C121" s="2"/>
      <c r="D121" s="2"/>
      <c r="E121" s="2"/>
      <c r="F121" s="2"/>
      <c r="G121" s="2"/>
      <c r="H121" s="2"/>
      <c r="I121" s="2"/>
      <c r="K121" s="2"/>
      <c r="L121" s="2"/>
      <c r="M121" s="2"/>
      <c r="N121" s="2"/>
      <c r="O121" s="2"/>
      <c r="P121" s="2"/>
      <c r="Q121" s="2"/>
    </row>
    <row r="122" spans="2:17" x14ac:dyDescent="0.2">
      <c r="B122" s="9"/>
      <c r="C122" s="2"/>
      <c r="D122" s="2"/>
      <c r="E122" s="2"/>
      <c r="F122" s="2"/>
      <c r="G122" s="2"/>
      <c r="H122" s="2"/>
      <c r="I122" s="2"/>
      <c r="K122" s="2"/>
      <c r="L122" s="2"/>
      <c r="M122" s="2"/>
      <c r="N122" s="2"/>
      <c r="O122" s="2"/>
      <c r="P122" s="2"/>
      <c r="Q122" s="2"/>
    </row>
    <row r="123" spans="2:17" x14ac:dyDescent="0.2">
      <c r="B123" s="9"/>
      <c r="C123" s="2"/>
      <c r="D123" s="2"/>
      <c r="E123" s="2"/>
      <c r="F123" s="2"/>
      <c r="G123" s="2"/>
      <c r="H123" s="2"/>
      <c r="I123" s="2"/>
      <c r="K123" s="2"/>
      <c r="L123" s="2"/>
      <c r="M123" s="2"/>
      <c r="N123" s="2"/>
      <c r="O123" s="2"/>
      <c r="P123" s="2"/>
      <c r="Q123" s="2"/>
    </row>
    <row r="124" spans="2:17" x14ac:dyDescent="0.2">
      <c r="B124" s="9"/>
      <c r="C124" s="2"/>
      <c r="D124" s="2"/>
      <c r="E124" s="2"/>
      <c r="F124" s="2"/>
      <c r="G124" s="2"/>
      <c r="H124" s="2"/>
      <c r="I124" s="2"/>
      <c r="K124" s="2"/>
      <c r="L124" s="2"/>
      <c r="M124" s="2"/>
      <c r="N124" s="2"/>
      <c r="O124" s="2"/>
      <c r="P124" s="2"/>
      <c r="Q124" s="2"/>
    </row>
    <row r="125" spans="2:17" x14ac:dyDescent="0.2">
      <c r="B125" s="9"/>
      <c r="C125" s="2"/>
      <c r="D125" s="2"/>
      <c r="E125" s="2"/>
      <c r="F125" s="2"/>
      <c r="G125" s="2"/>
      <c r="H125" s="2"/>
      <c r="I125" s="2"/>
      <c r="K125" s="2"/>
      <c r="L125" s="2"/>
      <c r="M125" s="2"/>
      <c r="N125" s="2"/>
      <c r="O125" s="2"/>
      <c r="P125" s="2"/>
      <c r="Q125" s="2"/>
    </row>
    <row r="126" spans="2:17" x14ac:dyDescent="0.2">
      <c r="B126" s="9"/>
      <c r="C126" s="2"/>
      <c r="D126" s="2"/>
      <c r="E126" s="2"/>
      <c r="F126" s="2"/>
      <c r="G126" s="2"/>
      <c r="H126" s="2"/>
      <c r="I126" s="2"/>
      <c r="K126" s="2"/>
      <c r="L126" s="2"/>
      <c r="M126" s="2"/>
      <c r="N126" s="2"/>
      <c r="O126" s="2"/>
      <c r="P126" s="2"/>
      <c r="Q126" s="2"/>
    </row>
    <row r="127" spans="2:17" x14ac:dyDescent="0.2">
      <c r="B127" s="9"/>
      <c r="C127" s="2"/>
      <c r="D127" s="2"/>
      <c r="E127" s="2"/>
      <c r="F127" s="2"/>
      <c r="G127" s="2"/>
      <c r="H127" s="2"/>
      <c r="I127" s="2"/>
      <c r="K127" s="2"/>
      <c r="L127" s="2"/>
      <c r="M127" s="2"/>
      <c r="N127" s="2"/>
      <c r="O127" s="2"/>
      <c r="P127" s="2"/>
      <c r="Q127" s="2"/>
    </row>
    <row r="128" spans="2:17" x14ac:dyDescent="0.2">
      <c r="B128" s="9"/>
      <c r="C128" s="2"/>
      <c r="D128" s="2"/>
      <c r="E128" s="2"/>
      <c r="F128" s="2"/>
      <c r="G128" s="2"/>
      <c r="H128" s="2"/>
      <c r="I128" s="2"/>
      <c r="K128" s="2"/>
      <c r="L128" s="2"/>
      <c r="M128" s="2"/>
      <c r="N128" s="2"/>
      <c r="O128" s="2"/>
      <c r="P128" s="2"/>
      <c r="Q128" s="2"/>
    </row>
    <row r="129" spans="1:26" x14ac:dyDescent="0.2">
      <c r="B129" s="9"/>
      <c r="C129" s="9" t="s">
        <v>84</v>
      </c>
      <c r="D129" s="9" t="s">
        <v>85</v>
      </c>
      <c r="E129" s="9" t="s">
        <v>86</v>
      </c>
      <c r="F129" s="9"/>
      <c r="G129" s="9"/>
      <c r="H129" s="9" t="s">
        <v>76</v>
      </c>
      <c r="I129" s="9"/>
      <c r="J129" s="9"/>
      <c r="K129" s="9" t="s">
        <v>75</v>
      </c>
      <c r="L129" s="9"/>
      <c r="M129" s="9"/>
      <c r="N129" s="9"/>
      <c r="O129" s="9"/>
      <c r="P129" s="9"/>
      <c r="Q129" s="9"/>
    </row>
    <row r="130" spans="1:26" x14ac:dyDescent="0.2">
      <c r="B130" s="9"/>
      <c r="C130" s="66" t="s">
        <v>79</v>
      </c>
      <c r="D130" s="66" t="s">
        <v>79</v>
      </c>
      <c r="E130" s="66" t="s">
        <v>79</v>
      </c>
      <c r="F130" s="2"/>
      <c r="G130" s="2"/>
      <c r="H130" s="66" t="s">
        <v>79</v>
      </c>
      <c r="I130" s="66"/>
      <c r="K130" s="2"/>
      <c r="L130" s="2"/>
      <c r="M130" s="2"/>
      <c r="N130" s="2"/>
      <c r="O130" s="2"/>
      <c r="P130" s="2"/>
      <c r="Q130" s="2"/>
    </row>
    <row r="131" spans="1:26" x14ac:dyDescent="0.2">
      <c r="B131" s="9"/>
      <c r="C131" s="18" t="s">
        <v>87</v>
      </c>
      <c r="D131" s="2" t="s">
        <v>88</v>
      </c>
      <c r="E131" s="2" t="s">
        <v>89</v>
      </c>
      <c r="F131" s="2"/>
      <c r="G131" s="2"/>
      <c r="H131" s="2" t="s">
        <v>90</v>
      </c>
      <c r="I131" s="2"/>
      <c r="K131" s="2" t="s">
        <v>91</v>
      </c>
      <c r="L131" s="2"/>
      <c r="M131" s="2"/>
      <c r="N131" s="2"/>
      <c r="O131" s="2"/>
      <c r="P131" s="2"/>
      <c r="Q131" s="2"/>
    </row>
    <row r="132" spans="1:26" x14ac:dyDescent="0.2">
      <c r="B132" s="9"/>
      <c r="C132" s="2" t="s">
        <v>92</v>
      </c>
      <c r="D132" s="2" t="s">
        <v>93</v>
      </c>
      <c r="E132" s="2" t="s">
        <v>94</v>
      </c>
      <c r="F132" s="2"/>
      <c r="G132" s="2"/>
      <c r="H132" s="2" t="s">
        <v>95</v>
      </c>
      <c r="I132" s="2"/>
      <c r="K132" s="2" t="s">
        <v>96</v>
      </c>
      <c r="L132" s="2"/>
      <c r="M132" s="2"/>
      <c r="N132" s="2"/>
      <c r="O132" s="2"/>
      <c r="P132" s="2"/>
      <c r="Q132" s="2"/>
    </row>
    <row r="133" spans="1:26" x14ac:dyDescent="0.2">
      <c r="B133" s="9"/>
      <c r="C133" s="2" t="s">
        <v>97</v>
      </c>
      <c r="D133" s="2" t="s">
        <v>98</v>
      </c>
      <c r="E133" s="2" t="s">
        <v>99</v>
      </c>
      <c r="F133" s="2"/>
      <c r="G133" s="2"/>
      <c r="H133" s="2" t="s">
        <v>100</v>
      </c>
      <c r="I133" s="2"/>
      <c r="K133" s="2"/>
      <c r="L133" s="2"/>
      <c r="M133" s="2"/>
      <c r="N133" s="2"/>
      <c r="O133" s="2"/>
      <c r="P133" s="2"/>
      <c r="Q133" s="2"/>
    </row>
    <row r="134" spans="1:26" x14ac:dyDescent="0.2">
      <c r="B134" s="9"/>
      <c r="C134" s="2" t="s">
        <v>101</v>
      </c>
      <c r="D134" s="2" t="s">
        <v>102</v>
      </c>
      <c r="E134" s="2" t="s">
        <v>103</v>
      </c>
      <c r="F134" s="2"/>
      <c r="G134" s="2"/>
      <c r="H134" s="2" t="s">
        <v>104</v>
      </c>
      <c r="I134" s="2"/>
      <c r="K134" s="2"/>
      <c r="L134" s="2"/>
      <c r="M134" s="2"/>
      <c r="N134" s="2"/>
      <c r="O134" s="2"/>
      <c r="P134" s="2"/>
      <c r="Q134" s="2"/>
    </row>
    <row r="135" spans="1:26" x14ac:dyDescent="0.2">
      <c r="B135" s="9"/>
      <c r="C135" s="2" t="s">
        <v>105</v>
      </c>
      <c r="D135" s="2"/>
      <c r="E135" s="2" t="s">
        <v>106</v>
      </c>
      <c r="F135" s="2"/>
      <c r="G135" s="2"/>
      <c r="H135" s="2" t="s">
        <v>106</v>
      </c>
      <c r="I135" s="2"/>
      <c r="K135" s="2"/>
      <c r="L135" s="2"/>
      <c r="M135" s="2"/>
      <c r="N135" s="2"/>
      <c r="O135" s="2"/>
      <c r="P135" s="2"/>
      <c r="Q135" s="2"/>
    </row>
    <row r="136" spans="1:26" x14ac:dyDescent="0.2">
      <c r="B136" s="64" t="s">
        <v>83</v>
      </c>
      <c r="C136" s="2" t="s">
        <v>107</v>
      </c>
      <c r="D136" s="2"/>
      <c r="E136" s="2"/>
      <c r="F136" s="2"/>
      <c r="G136" s="2"/>
      <c r="H136" s="2"/>
      <c r="I136" s="2"/>
      <c r="K136" s="2"/>
      <c r="L136" s="2"/>
      <c r="M136" s="2"/>
      <c r="N136" s="2"/>
      <c r="O136" s="2"/>
      <c r="P136" s="2"/>
      <c r="Q136" s="2"/>
    </row>
    <row r="137" spans="1:26" s="65" customFormat="1" x14ac:dyDescent="0.2">
      <c r="A137" s="9"/>
      <c r="B137" s="9"/>
      <c r="C137" s="2" t="s">
        <v>108</v>
      </c>
      <c r="D137" s="2"/>
      <c r="E137" s="2"/>
      <c r="F137" s="2"/>
      <c r="G137" s="2"/>
      <c r="H137" s="2"/>
      <c r="I137" s="2"/>
      <c r="J137" s="2"/>
      <c r="K137" s="2"/>
      <c r="L137" s="2"/>
      <c r="M137" s="2"/>
      <c r="N137" s="2"/>
      <c r="O137" s="2"/>
      <c r="P137" s="2"/>
      <c r="Q137" s="2"/>
      <c r="R137" s="9"/>
      <c r="S137" s="9"/>
      <c r="T137" s="9"/>
      <c r="U137" s="9"/>
      <c r="V137" s="9"/>
      <c r="W137" s="9"/>
      <c r="X137" s="9"/>
      <c r="Y137" s="9"/>
      <c r="Z137" s="9"/>
    </row>
    <row r="138" spans="1:26" x14ac:dyDescent="0.2">
      <c r="B138" s="9"/>
      <c r="C138" s="2" t="s">
        <v>109</v>
      </c>
      <c r="D138" s="2"/>
      <c r="E138" s="2"/>
      <c r="F138" s="2"/>
      <c r="G138" s="2"/>
      <c r="H138" s="2"/>
      <c r="I138" s="2"/>
      <c r="K138" s="2"/>
      <c r="L138" s="2"/>
      <c r="M138" s="2"/>
      <c r="N138" s="2"/>
      <c r="O138" s="2"/>
      <c r="P138" s="2"/>
      <c r="Q138" s="2"/>
    </row>
    <row r="139" spans="1:26" x14ac:dyDescent="0.2">
      <c r="B139" s="9"/>
      <c r="C139" s="18" t="s">
        <v>110</v>
      </c>
      <c r="D139" s="2"/>
      <c r="E139" s="2"/>
      <c r="F139" s="2"/>
      <c r="G139" s="2"/>
      <c r="H139" s="2"/>
      <c r="I139" s="2"/>
      <c r="K139" s="2"/>
      <c r="L139" s="2"/>
      <c r="M139" s="2"/>
      <c r="N139" s="2"/>
      <c r="O139" s="2"/>
      <c r="P139" s="2"/>
      <c r="Q139" s="2"/>
    </row>
    <row r="140" spans="1:26" x14ac:dyDescent="0.2">
      <c r="B140" s="9"/>
    </row>
    <row r="141" spans="1:26" x14ac:dyDescent="0.2">
      <c r="B141" s="9"/>
    </row>
    <row r="142" spans="1:26" x14ac:dyDescent="0.2">
      <c r="B142" s="9"/>
    </row>
    <row r="143" spans="1:26" x14ac:dyDescent="0.2">
      <c r="B143" s="9"/>
    </row>
    <row r="144" spans="1:26"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sheetData>
  <sheetProtection formatCells="0" formatRows="0" insertRows="0" insertHyperlinks="0" deleteRows="0" selectLockedCells="1"/>
  <mergeCells count="72">
    <mergeCell ref="O65:Q65"/>
    <mergeCell ref="O72:Q72"/>
    <mergeCell ref="O66:Q66"/>
    <mergeCell ref="O67:Q67"/>
    <mergeCell ref="O68:Q68"/>
    <mergeCell ref="O69:Q69"/>
    <mergeCell ref="O70:Q70"/>
    <mergeCell ref="O71:Q71"/>
    <mergeCell ref="O54:Q54"/>
    <mergeCell ref="O55:Q55"/>
    <mergeCell ref="O48:Q48"/>
    <mergeCell ref="O64:Q64"/>
    <mergeCell ref="O56:Q56"/>
    <mergeCell ref="O57:Q57"/>
    <mergeCell ref="O58:Q58"/>
    <mergeCell ref="O59:Q59"/>
    <mergeCell ref="O60:Q60"/>
    <mergeCell ref="O61:Q61"/>
    <mergeCell ref="O62:Q62"/>
    <mergeCell ref="O63:Q63"/>
    <mergeCell ref="B17:C17"/>
    <mergeCell ref="D17:E17"/>
    <mergeCell ref="B20:Q20"/>
    <mergeCell ref="B44:Q44"/>
    <mergeCell ref="J36:Q36"/>
    <mergeCell ref="J31:Q31"/>
    <mergeCell ref="J32:Q32"/>
    <mergeCell ref="J33:Q33"/>
    <mergeCell ref="J35:Q35"/>
    <mergeCell ref="J26:Q26"/>
    <mergeCell ref="J27:Q27"/>
    <mergeCell ref="J28:Q28"/>
    <mergeCell ref="J29:Q29"/>
    <mergeCell ref="J30:Q30"/>
    <mergeCell ref="J34:Q34"/>
    <mergeCell ref="J22:Q22"/>
    <mergeCell ref="D13:E13"/>
    <mergeCell ref="G13:P16"/>
    <mergeCell ref="B14:C14"/>
    <mergeCell ref="D14:E14"/>
    <mergeCell ref="B15:C15"/>
    <mergeCell ref="D15:E15"/>
    <mergeCell ref="B16:C16"/>
    <mergeCell ref="D16:E16"/>
    <mergeCell ref="B13:C13"/>
    <mergeCell ref="B12:C12"/>
    <mergeCell ref="D12:E12"/>
    <mergeCell ref="B1:R1"/>
    <mergeCell ref="B2:R2"/>
    <mergeCell ref="B4:C4"/>
    <mergeCell ref="B5:C5"/>
    <mergeCell ref="G5:K5"/>
    <mergeCell ref="B6:C6"/>
    <mergeCell ref="D6:P6"/>
    <mergeCell ref="B8:Q8"/>
    <mergeCell ref="B10:C10"/>
    <mergeCell ref="D10:E10"/>
    <mergeCell ref="B11:C11"/>
    <mergeCell ref="D11:E11"/>
    <mergeCell ref="J23:Q23"/>
    <mergeCell ref="J24:Q24"/>
    <mergeCell ref="J25:Q25"/>
    <mergeCell ref="O46:Q46"/>
    <mergeCell ref="O53:Q53"/>
    <mergeCell ref="J42:Q42"/>
    <mergeCell ref="C50:Q50"/>
    <mergeCell ref="J37:Q37"/>
    <mergeCell ref="J38:Q38"/>
    <mergeCell ref="J39:Q39"/>
    <mergeCell ref="J40:Q40"/>
    <mergeCell ref="O52:Q52"/>
    <mergeCell ref="O47:Q47"/>
  </mergeCells>
  <conditionalFormatting sqref="H47:I47 H54:I72">
    <cfRule type="cellIs" dxfId="6" priority="4" stopIfTrue="1" operator="equal">
      <formula>0</formula>
    </cfRule>
  </conditionalFormatting>
  <conditionalFormatting sqref="G47 G54:G72">
    <cfRule type="cellIs" dxfId="5" priority="3" stopIfTrue="1" operator="equal">
      <formula>1</formula>
    </cfRule>
  </conditionalFormatting>
  <conditionalFormatting sqref="H53:I53">
    <cfRule type="cellIs" dxfId="4" priority="2" stopIfTrue="1" operator="equal">
      <formula>0</formula>
    </cfRule>
  </conditionalFormatting>
  <conditionalFormatting sqref="G53">
    <cfRule type="cellIs" dxfId="3" priority="1" stopIfTrue="1" operator="equal">
      <formula>1</formula>
    </cfRule>
  </conditionalFormatting>
  <dataValidations count="7">
    <dataValidation type="list" allowBlank="1" showInputMessage="1" showErrorMessage="1" sqref="M65568:M65606 WVU983066:WVU983073 WLY983066:WLY983073 WCC983066:WCC983073 VSG983066:VSG983073 VIK983066:VIK983073 UYO983066:UYO983073 UOS983066:UOS983073 UEW983066:UEW983073 TVA983066:TVA983073 TLE983066:TLE983073 TBI983066:TBI983073 SRM983066:SRM983073 SHQ983066:SHQ983073 RXU983066:RXU983073 RNY983066:RNY983073 REC983066:REC983073 QUG983066:QUG983073 QKK983066:QKK983073 QAO983066:QAO983073 PQS983066:PQS983073 PGW983066:PGW983073 OXA983066:OXA983073 ONE983066:ONE983073 ODI983066:ODI983073 NTM983066:NTM983073 NJQ983066:NJQ983073 MZU983066:MZU983073 MPY983066:MPY983073 MGC983066:MGC983073 LWG983066:LWG983073 LMK983066:LMK983073 LCO983066:LCO983073 KSS983066:KSS983073 KIW983066:KIW983073 JZA983066:JZA983073 JPE983066:JPE983073 JFI983066:JFI983073 IVM983066:IVM983073 ILQ983066:ILQ983073 IBU983066:IBU983073 HRY983066:HRY983073 HIC983066:HIC983073 GYG983066:GYG983073 GOK983066:GOK983073 GEO983066:GEO983073 FUS983066:FUS983073 FKW983066:FKW983073 FBA983066:FBA983073 ERE983066:ERE983073 EHI983066:EHI983073 DXM983066:DXM983073 DNQ983066:DNQ983073 DDU983066:DDU983073 CTY983066:CTY983073 CKC983066:CKC983073 CAG983066:CAG983073 BQK983066:BQK983073 BGO983066:BGO983073 AWS983066:AWS983073 AMW983066:AMW983073 ADA983066:ADA983073 TE983066:TE983073 JI983066:JI983073 M983058:M983065 WVU917530:WVU917537 WLY917530:WLY917537 WCC917530:WCC917537 VSG917530:VSG917537 VIK917530:VIK917537 UYO917530:UYO917537 UOS917530:UOS917537 UEW917530:UEW917537 TVA917530:TVA917537 TLE917530:TLE917537 TBI917530:TBI917537 SRM917530:SRM917537 SHQ917530:SHQ917537 RXU917530:RXU917537 RNY917530:RNY917537 REC917530:REC917537 QUG917530:QUG917537 QKK917530:QKK917537 QAO917530:QAO917537 PQS917530:PQS917537 PGW917530:PGW917537 OXA917530:OXA917537 ONE917530:ONE917537 ODI917530:ODI917537 NTM917530:NTM917537 NJQ917530:NJQ917537 MZU917530:MZU917537 MPY917530:MPY917537 MGC917530:MGC917537 LWG917530:LWG917537 LMK917530:LMK917537 LCO917530:LCO917537 KSS917530:KSS917537 KIW917530:KIW917537 JZA917530:JZA917537 JPE917530:JPE917537 JFI917530:JFI917537 IVM917530:IVM917537 ILQ917530:ILQ917537 IBU917530:IBU917537 HRY917530:HRY917537 HIC917530:HIC917537 GYG917530:GYG917537 GOK917530:GOK917537 GEO917530:GEO917537 FUS917530:FUS917537 FKW917530:FKW917537 FBA917530:FBA917537 ERE917530:ERE917537 EHI917530:EHI917537 DXM917530:DXM917537 DNQ917530:DNQ917537 DDU917530:DDU917537 CTY917530:CTY917537 CKC917530:CKC917537 CAG917530:CAG917537 BQK917530:BQK917537 BGO917530:BGO917537 AWS917530:AWS917537 AMW917530:AMW917537 ADA917530:ADA917537 TE917530:TE917537 JI917530:JI917537 M917522:M917529 WVU851994:WVU852001 WLY851994:WLY852001 WCC851994:WCC852001 VSG851994:VSG852001 VIK851994:VIK852001 UYO851994:UYO852001 UOS851994:UOS852001 UEW851994:UEW852001 TVA851994:TVA852001 TLE851994:TLE852001 TBI851994:TBI852001 SRM851994:SRM852001 SHQ851994:SHQ852001 RXU851994:RXU852001 RNY851994:RNY852001 REC851994:REC852001 QUG851994:QUG852001 QKK851994:QKK852001 QAO851994:QAO852001 PQS851994:PQS852001 PGW851994:PGW852001 OXA851994:OXA852001 ONE851994:ONE852001 ODI851994:ODI852001 NTM851994:NTM852001 NJQ851994:NJQ852001 MZU851994:MZU852001 MPY851994:MPY852001 MGC851994:MGC852001 LWG851994:LWG852001 LMK851994:LMK852001 LCO851994:LCO852001 KSS851994:KSS852001 KIW851994:KIW852001 JZA851994:JZA852001 JPE851994:JPE852001 JFI851994:JFI852001 IVM851994:IVM852001 ILQ851994:ILQ852001 IBU851994:IBU852001 HRY851994:HRY852001 HIC851994:HIC852001 GYG851994:GYG852001 GOK851994:GOK852001 GEO851994:GEO852001 FUS851994:FUS852001 FKW851994:FKW852001 FBA851994:FBA852001 ERE851994:ERE852001 EHI851994:EHI852001 DXM851994:DXM852001 DNQ851994:DNQ852001 DDU851994:DDU852001 CTY851994:CTY852001 CKC851994:CKC852001 CAG851994:CAG852001 BQK851994:BQK852001 BGO851994:BGO852001 AWS851994:AWS852001 AMW851994:AMW852001 ADA851994:ADA852001 TE851994:TE852001 JI851994:JI852001 M851986:M851993 WVU786458:WVU786465 WLY786458:WLY786465 WCC786458:WCC786465 VSG786458:VSG786465 VIK786458:VIK786465 UYO786458:UYO786465 UOS786458:UOS786465 UEW786458:UEW786465 TVA786458:TVA786465 TLE786458:TLE786465 TBI786458:TBI786465 SRM786458:SRM786465 SHQ786458:SHQ786465 RXU786458:RXU786465 RNY786458:RNY786465 REC786458:REC786465 QUG786458:QUG786465 QKK786458:QKK786465 QAO786458:QAO786465 PQS786458:PQS786465 PGW786458:PGW786465 OXA786458:OXA786465 ONE786458:ONE786465 ODI786458:ODI786465 NTM786458:NTM786465 NJQ786458:NJQ786465 MZU786458:MZU786465 MPY786458:MPY786465 MGC786458:MGC786465 LWG786458:LWG786465 LMK786458:LMK786465 LCO786458:LCO786465 KSS786458:KSS786465 KIW786458:KIW786465 JZA786458:JZA786465 JPE786458:JPE786465 JFI786458:JFI786465 IVM786458:IVM786465 ILQ786458:ILQ786465 IBU786458:IBU786465 HRY786458:HRY786465 HIC786458:HIC786465 GYG786458:GYG786465 GOK786458:GOK786465 GEO786458:GEO786465 FUS786458:FUS786465 FKW786458:FKW786465 FBA786458:FBA786465 ERE786458:ERE786465 EHI786458:EHI786465 DXM786458:DXM786465 DNQ786458:DNQ786465 DDU786458:DDU786465 CTY786458:CTY786465 CKC786458:CKC786465 CAG786458:CAG786465 BQK786458:BQK786465 BGO786458:BGO786465 AWS786458:AWS786465 AMW786458:AMW786465 ADA786458:ADA786465 TE786458:TE786465 JI786458:JI786465 M786450:M786457 WVU720922:WVU720929 WLY720922:WLY720929 WCC720922:WCC720929 VSG720922:VSG720929 VIK720922:VIK720929 UYO720922:UYO720929 UOS720922:UOS720929 UEW720922:UEW720929 TVA720922:TVA720929 TLE720922:TLE720929 TBI720922:TBI720929 SRM720922:SRM720929 SHQ720922:SHQ720929 RXU720922:RXU720929 RNY720922:RNY720929 REC720922:REC720929 QUG720922:QUG720929 QKK720922:QKK720929 QAO720922:QAO720929 PQS720922:PQS720929 PGW720922:PGW720929 OXA720922:OXA720929 ONE720922:ONE720929 ODI720922:ODI720929 NTM720922:NTM720929 NJQ720922:NJQ720929 MZU720922:MZU720929 MPY720922:MPY720929 MGC720922:MGC720929 LWG720922:LWG720929 LMK720922:LMK720929 LCO720922:LCO720929 KSS720922:KSS720929 KIW720922:KIW720929 JZA720922:JZA720929 JPE720922:JPE720929 JFI720922:JFI720929 IVM720922:IVM720929 ILQ720922:ILQ720929 IBU720922:IBU720929 HRY720922:HRY720929 HIC720922:HIC720929 GYG720922:GYG720929 GOK720922:GOK720929 GEO720922:GEO720929 FUS720922:FUS720929 FKW720922:FKW720929 FBA720922:FBA720929 ERE720922:ERE720929 EHI720922:EHI720929 DXM720922:DXM720929 DNQ720922:DNQ720929 DDU720922:DDU720929 CTY720922:CTY720929 CKC720922:CKC720929 CAG720922:CAG720929 BQK720922:BQK720929 BGO720922:BGO720929 AWS720922:AWS720929 AMW720922:AMW720929 ADA720922:ADA720929 TE720922:TE720929 JI720922:JI720929 M720914:M720921 WVU655386:WVU655393 WLY655386:WLY655393 WCC655386:WCC655393 VSG655386:VSG655393 VIK655386:VIK655393 UYO655386:UYO655393 UOS655386:UOS655393 UEW655386:UEW655393 TVA655386:TVA655393 TLE655386:TLE655393 TBI655386:TBI655393 SRM655386:SRM655393 SHQ655386:SHQ655393 RXU655386:RXU655393 RNY655386:RNY655393 REC655386:REC655393 QUG655386:QUG655393 QKK655386:QKK655393 QAO655386:QAO655393 PQS655386:PQS655393 PGW655386:PGW655393 OXA655386:OXA655393 ONE655386:ONE655393 ODI655386:ODI655393 NTM655386:NTM655393 NJQ655386:NJQ655393 MZU655386:MZU655393 MPY655386:MPY655393 MGC655386:MGC655393 LWG655386:LWG655393 LMK655386:LMK655393 LCO655386:LCO655393 KSS655386:KSS655393 KIW655386:KIW655393 JZA655386:JZA655393 JPE655386:JPE655393 JFI655386:JFI655393 IVM655386:IVM655393 ILQ655386:ILQ655393 IBU655386:IBU655393 HRY655386:HRY655393 HIC655386:HIC655393 GYG655386:GYG655393 GOK655386:GOK655393 GEO655386:GEO655393 FUS655386:FUS655393 FKW655386:FKW655393 FBA655386:FBA655393 ERE655386:ERE655393 EHI655386:EHI655393 DXM655386:DXM655393 DNQ655386:DNQ655393 DDU655386:DDU655393 CTY655386:CTY655393 CKC655386:CKC655393 CAG655386:CAG655393 BQK655386:BQK655393 BGO655386:BGO655393 AWS655386:AWS655393 AMW655386:AMW655393 ADA655386:ADA655393 TE655386:TE655393 JI655386:JI655393 M655378:M655385 WVU589850:WVU589857 WLY589850:WLY589857 WCC589850:WCC589857 VSG589850:VSG589857 VIK589850:VIK589857 UYO589850:UYO589857 UOS589850:UOS589857 UEW589850:UEW589857 TVA589850:TVA589857 TLE589850:TLE589857 TBI589850:TBI589857 SRM589850:SRM589857 SHQ589850:SHQ589857 RXU589850:RXU589857 RNY589850:RNY589857 REC589850:REC589857 QUG589850:QUG589857 QKK589850:QKK589857 QAO589850:QAO589857 PQS589850:PQS589857 PGW589850:PGW589857 OXA589850:OXA589857 ONE589850:ONE589857 ODI589850:ODI589857 NTM589850:NTM589857 NJQ589850:NJQ589857 MZU589850:MZU589857 MPY589850:MPY589857 MGC589850:MGC589857 LWG589850:LWG589857 LMK589850:LMK589857 LCO589850:LCO589857 KSS589850:KSS589857 KIW589850:KIW589857 JZA589850:JZA589857 JPE589850:JPE589857 JFI589850:JFI589857 IVM589850:IVM589857 ILQ589850:ILQ589857 IBU589850:IBU589857 HRY589850:HRY589857 HIC589850:HIC589857 GYG589850:GYG589857 GOK589850:GOK589857 GEO589850:GEO589857 FUS589850:FUS589857 FKW589850:FKW589857 FBA589850:FBA589857 ERE589850:ERE589857 EHI589850:EHI589857 DXM589850:DXM589857 DNQ589850:DNQ589857 DDU589850:DDU589857 CTY589850:CTY589857 CKC589850:CKC589857 CAG589850:CAG589857 BQK589850:BQK589857 BGO589850:BGO589857 AWS589850:AWS589857 AMW589850:AMW589857 ADA589850:ADA589857 TE589850:TE589857 JI589850:JI589857 M589842:M589849 WVU524314:WVU524321 WLY524314:WLY524321 WCC524314:WCC524321 VSG524314:VSG524321 VIK524314:VIK524321 UYO524314:UYO524321 UOS524314:UOS524321 UEW524314:UEW524321 TVA524314:TVA524321 TLE524314:TLE524321 TBI524314:TBI524321 SRM524314:SRM524321 SHQ524314:SHQ524321 RXU524314:RXU524321 RNY524314:RNY524321 REC524314:REC524321 QUG524314:QUG524321 QKK524314:QKK524321 QAO524314:QAO524321 PQS524314:PQS524321 PGW524314:PGW524321 OXA524314:OXA524321 ONE524314:ONE524321 ODI524314:ODI524321 NTM524314:NTM524321 NJQ524314:NJQ524321 MZU524314:MZU524321 MPY524314:MPY524321 MGC524314:MGC524321 LWG524314:LWG524321 LMK524314:LMK524321 LCO524314:LCO524321 KSS524314:KSS524321 KIW524314:KIW524321 JZA524314:JZA524321 JPE524314:JPE524321 JFI524314:JFI524321 IVM524314:IVM524321 ILQ524314:ILQ524321 IBU524314:IBU524321 HRY524314:HRY524321 HIC524314:HIC524321 GYG524314:GYG524321 GOK524314:GOK524321 GEO524314:GEO524321 FUS524314:FUS524321 FKW524314:FKW524321 FBA524314:FBA524321 ERE524314:ERE524321 EHI524314:EHI524321 DXM524314:DXM524321 DNQ524314:DNQ524321 DDU524314:DDU524321 CTY524314:CTY524321 CKC524314:CKC524321 CAG524314:CAG524321 BQK524314:BQK524321 BGO524314:BGO524321 AWS524314:AWS524321 AMW524314:AMW524321 ADA524314:ADA524321 TE524314:TE524321 JI524314:JI524321 M524306:M524313 WVU458778:WVU458785 WLY458778:WLY458785 WCC458778:WCC458785 VSG458778:VSG458785 VIK458778:VIK458785 UYO458778:UYO458785 UOS458778:UOS458785 UEW458778:UEW458785 TVA458778:TVA458785 TLE458778:TLE458785 TBI458778:TBI458785 SRM458778:SRM458785 SHQ458778:SHQ458785 RXU458778:RXU458785 RNY458778:RNY458785 REC458778:REC458785 QUG458778:QUG458785 QKK458778:QKK458785 QAO458778:QAO458785 PQS458778:PQS458785 PGW458778:PGW458785 OXA458778:OXA458785 ONE458778:ONE458785 ODI458778:ODI458785 NTM458778:NTM458785 NJQ458778:NJQ458785 MZU458778:MZU458785 MPY458778:MPY458785 MGC458778:MGC458785 LWG458778:LWG458785 LMK458778:LMK458785 LCO458778:LCO458785 KSS458778:KSS458785 KIW458778:KIW458785 JZA458778:JZA458785 JPE458778:JPE458785 JFI458778:JFI458785 IVM458778:IVM458785 ILQ458778:ILQ458785 IBU458778:IBU458785 HRY458778:HRY458785 HIC458778:HIC458785 GYG458778:GYG458785 GOK458778:GOK458785 GEO458778:GEO458785 FUS458778:FUS458785 FKW458778:FKW458785 FBA458778:FBA458785 ERE458778:ERE458785 EHI458778:EHI458785 DXM458778:DXM458785 DNQ458778:DNQ458785 DDU458778:DDU458785 CTY458778:CTY458785 CKC458778:CKC458785 CAG458778:CAG458785 BQK458778:BQK458785 BGO458778:BGO458785 AWS458778:AWS458785 AMW458778:AMW458785 ADA458778:ADA458785 TE458778:TE458785 JI458778:JI458785 M458770:M458777 WVU393242:WVU393249 WLY393242:WLY393249 WCC393242:WCC393249 VSG393242:VSG393249 VIK393242:VIK393249 UYO393242:UYO393249 UOS393242:UOS393249 UEW393242:UEW393249 TVA393242:TVA393249 TLE393242:TLE393249 TBI393242:TBI393249 SRM393242:SRM393249 SHQ393242:SHQ393249 RXU393242:RXU393249 RNY393242:RNY393249 REC393242:REC393249 QUG393242:QUG393249 QKK393242:QKK393249 QAO393242:QAO393249 PQS393242:PQS393249 PGW393242:PGW393249 OXA393242:OXA393249 ONE393242:ONE393249 ODI393242:ODI393249 NTM393242:NTM393249 NJQ393242:NJQ393249 MZU393242:MZU393249 MPY393242:MPY393249 MGC393242:MGC393249 LWG393242:LWG393249 LMK393242:LMK393249 LCO393242:LCO393249 KSS393242:KSS393249 KIW393242:KIW393249 JZA393242:JZA393249 JPE393242:JPE393249 JFI393242:JFI393249 IVM393242:IVM393249 ILQ393242:ILQ393249 IBU393242:IBU393249 HRY393242:HRY393249 HIC393242:HIC393249 GYG393242:GYG393249 GOK393242:GOK393249 GEO393242:GEO393249 FUS393242:FUS393249 FKW393242:FKW393249 FBA393242:FBA393249 ERE393242:ERE393249 EHI393242:EHI393249 DXM393242:DXM393249 DNQ393242:DNQ393249 DDU393242:DDU393249 CTY393242:CTY393249 CKC393242:CKC393249 CAG393242:CAG393249 BQK393242:BQK393249 BGO393242:BGO393249 AWS393242:AWS393249 AMW393242:AMW393249 ADA393242:ADA393249 TE393242:TE393249 JI393242:JI393249 M393234:M393241 WVU327706:WVU327713 WLY327706:WLY327713 WCC327706:WCC327713 VSG327706:VSG327713 VIK327706:VIK327713 UYO327706:UYO327713 UOS327706:UOS327713 UEW327706:UEW327713 TVA327706:TVA327713 TLE327706:TLE327713 TBI327706:TBI327713 SRM327706:SRM327713 SHQ327706:SHQ327713 RXU327706:RXU327713 RNY327706:RNY327713 REC327706:REC327713 QUG327706:QUG327713 QKK327706:QKK327713 QAO327706:QAO327713 PQS327706:PQS327713 PGW327706:PGW327713 OXA327706:OXA327713 ONE327706:ONE327713 ODI327706:ODI327713 NTM327706:NTM327713 NJQ327706:NJQ327713 MZU327706:MZU327713 MPY327706:MPY327713 MGC327706:MGC327713 LWG327706:LWG327713 LMK327706:LMK327713 LCO327706:LCO327713 KSS327706:KSS327713 KIW327706:KIW327713 JZA327706:JZA327713 JPE327706:JPE327713 JFI327706:JFI327713 IVM327706:IVM327713 ILQ327706:ILQ327713 IBU327706:IBU327713 HRY327706:HRY327713 HIC327706:HIC327713 GYG327706:GYG327713 GOK327706:GOK327713 GEO327706:GEO327713 FUS327706:FUS327713 FKW327706:FKW327713 FBA327706:FBA327713 ERE327706:ERE327713 EHI327706:EHI327713 DXM327706:DXM327713 DNQ327706:DNQ327713 DDU327706:DDU327713 CTY327706:CTY327713 CKC327706:CKC327713 CAG327706:CAG327713 BQK327706:BQK327713 BGO327706:BGO327713 AWS327706:AWS327713 AMW327706:AMW327713 ADA327706:ADA327713 TE327706:TE327713 JI327706:JI327713 M327698:M327705 WVU262170:WVU262177 WLY262170:WLY262177 WCC262170:WCC262177 VSG262170:VSG262177 VIK262170:VIK262177 UYO262170:UYO262177 UOS262170:UOS262177 UEW262170:UEW262177 TVA262170:TVA262177 TLE262170:TLE262177 TBI262170:TBI262177 SRM262170:SRM262177 SHQ262170:SHQ262177 RXU262170:RXU262177 RNY262170:RNY262177 REC262170:REC262177 QUG262170:QUG262177 QKK262170:QKK262177 QAO262170:QAO262177 PQS262170:PQS262177 PGW262170:PGW262177 OXA262170:OXA262177 ONE262170:ONE262177 ODI262170:ODI262177 NTM262170:NTM262177 NJQ262170:NJQ262177 MZU262170:MZU262177 MPY262170:MPY262177 MGC262170:MGC262177 LWG262170:LWG262177 LMK262170:LMK262177 LCO262170:LCO262177 KSS262170:KSS262177 KIW262170:KIW262177 JZA262170:JZA262177 JPE262170:JPE262177 JFI262170:JFI262177 IVM262170:IVM262177 ILQ262170:ILQ262177 IBU262170:IBU262177 HRY262170:HRY262177 HIC262170:HIC262177 GYG262170:GYG262177 GOK262170:GOK262177 GEO262170:GEO262177 FUS262170:FUS262177 FKW262170:FKW262177 FBA262170:FBA262177 ERE262170:ERE262177 EHI262170:EHI262177 DXM262170:DXM262177 DNQ262170:DNQ262177 DDU262170:DDU262177 CTY262170:CTY262177 CKC262170:CKC262177 CAG262170:CAG262177 BQK262170:BQK262177 BGO262170:BGO262177 AWS262170:AWS262177 AMW262170:AMW262177 ADA262170:ADA262177 TE262170:TE262177 JI262170:JI262177 M262162:M262169 WVU196634:WVU196641 WLY196634:WLY196641 WCC196634:WCC196641 VSG196634:VSG196641 VIK196634:VIK196641 UYO196634:UYO196641 UOS196634:UOS196641 UEW196634:UEW196641 TVA196634:TVA196641 TLE196634:TLE196641 TBI196634:TBI196641 SRM196634:SRM196641 SHQ196634:SHQ196641 RXU196634:RXU196641 RNY196634:RNY196641 REC196634:REC196641 QUG196634:QUG196641 QKK196634:QKK196641 QAO196634:QAO196641 PQS196634:PQS196641 PGW196634:PGW196641 OXA196634:OXA196641 ONE196634:ONE196641 ODI196634:ODI196641 NTM196634:NTM196641 NJQ196634:NJQ196641 MZU196634:MZU196641 MPY196634:MPY196641 MGC196634:MGC196641 LWG196634:LWG196641 LMK196634:LMK196641 LCO196634:LCO196641 KSS196634:KSS196641 KIW196634:KIW196641 JZA196634:JZA196641 JPE196634:JPE196641 JFI196634:JFI196641 IVM196634:IVM196641 ILQ196634:ILQ196641 IBU196634:IBU196641 HRY196634:HRY196641 HIC196634:HIC196641 GYG196634:GYG196641 GOK196634:GOK196641 GEO196634:GEO196641 FUS196634:FUS196641 FKW196634:FKW196641 FBA196634:FBA196641 ERE196634:ERE196641 EHI196634:EHI196641 DXM196634:DXM196641 DNQ196634:DNQ196641 DDU196634:DDU196641 CTY196634:CTY196641 CKC196634:CKC196641 CAG196634:CAG196641 BQK196634:BQK196641 BGO196634:BGO196641 AWS196634:AWS196641 AMW196634:AMW196641 ADA196634:ADA196641 TE196634:TE196641 JI196634:JI196641 M196626:M196633 WVU131098:WVU131105 WLY131098:WLY131105 WCC131098:WCC131105 VSG131098:VSG131105 VIK131098:VIK131105 UYO131098:UYO131105 UOS131098:UOS131105 UEW131098:UEW131105 TVA131098:TVA131105 TLE131098:TLE131105 TBI131098:TBI131105 SRM131098:SRM131105 SHQ131098:SHQ131105 RXU131098:RXU131105 RNY131098:RNY131105 REC131098:REC131105 QUG131098:QUG131105 QKK131098:QKK131105 QAO131098:QAO131105 PQS131098:PQS131105 PGW131098:PGW131105 OXA131098:OXA131105 ONE131098:ONE131105 ODI131098:ODI131105 NTM131098:NTM131105 NJQ131098:NJQ131105 MZU131098:MZU131105 MPY131098:MPY131105 MGC131098:MGC131105 LWG131098:LWG131105 LMK131098:LMK131105 LCO131098:LCO131105 KSS131098:KSS131105 KIW131098:KIW131105 JZA131098:JZA131105 JPE131098:JPE131105 JFI131098:JFI131105 IVM131098:IVM131105 ILQ131098:ILQ131105 IBU131098:IBU131105 HRY131098:HRY131105 HIC131098:HIC131105 GYG131098:GYG131105 GOK131098:GOK131105 GEO131098:GEO131105 FUS131098:FUS131105 FKW131098:FKW131105 FBA131098:FBA131105 ERE131098:ERE131105 EHI131098:EHI131105 DXM131098:DXM131105 DNQ131098:DNQ131105 DDU131098:DDU131105 CTY131098:CTY131105 CKC131098:CKC131105 CAG131098:CAG131105 BQK131098:BQK131105 BGO131098:BGO131105 AWS131098:AWS131105 AMW131098:AMW131105 ADA131098:ADA131105 TE131098:TE131105 JI131098:JI131105 M131090:M131097 WVU65562:WVU65569 WLY65562:WLY65569 WCC65562:WCC65569 VSG65562:VSG65569 VIK65562:VIK65569 UYO65562:UYO65569 UOS65562:UOS65569 UEW65562:UEW65569 TVA65562:TVA65569 TLE65562:TLE65569 TBI65562:TBI65569 SRM65562:SRM65569 SHQ65562:SHQ65569 RXU65562:RXU65569 RNY65562:RNY65569 REC65562:REC65569 QUG65562:QUG65569 QKK65562:QKK65569 QAO65562:QAO65569 PQS65562:PQS65569 PGW65562:PGW65569 OXA65562:OXA65569 ONE65562:ONE65569 ODI65562:ODI65569 NTM65562:NTM65569 NJQ65562:NJQ65569 MZU65562:MZU65569 MPY65562:MPY65569 MGC65562:MGC65569 LWG65562:LWG65569 LMK65562:LMK65569 LCO65562:LCO65569 KSS65562:KSS65569 KIW65562:KIW65569 JZA65562:JZA65569 JPE65562:JPE65569 JFI65562:JFI65569 IVM65562:IVM65569 ILQ65562:ILQ65569 IBU65562:IBU65569 HRY65562:HRY65569 HIC65562:HIC65569 GYG65562:GYG65569 GOK65562:GOK65569 GEO65562:GEO65569 FUS65562:FUS65569 FKW65562:FKW65569 FBA65562:FBA65569 ERE65562:ERE65569 EHI65562:EHI65569 DXM65562:DXM65569 DNQ65562:DNQ65569 DDU65562:DDU65569 CTY65562:CTY65569 CKC65562:CKC65569 CAG65562:CAG65569 BQK65562:BQK65569 BGO65562:BGO65569 AWS65562:AWS65569 AMW65562:AMW65569 ADA65562:ADA65569 TE65562:TE65569 JI65562:JI65569 M65554:M65561 M53:M71 M47 WVU983080:WVU983118 WLY983080:WLY983118 WCC983080:WCC983118 VSG983080:VSG983118 VIK983080:VIK983118 UYO983080:UYO983118 UOS983080:UOS983118 UEW983080:UEW983118 TVA983080:TVA983118 TLE983080:TLE983118 TBI983080:TBI983118 SRM983080:SRM983118 SHQ983080:SHQ983118 RXU983080:RXU983118 RNY983080:RNY983118 REC983080:REC983118 QUG983080:QUG983118 QKK983080:QKK983118 QAO983080:QAO983118 PQS983080:PQS983118 PGW983080:PGW983118 OXA983080:OXA983118 ONE983080:ONE983118 ODI983080:ODI983118 NTM983080:NTM983118 NJQ983080:NJQ983118 MZU983080:MZU983118 MPY983080:MPY983118 MGC983080:MGC983118 LWG983080:LWG983118 LMK983080:LMK983118 LCO983080:LCO983118 KSS983080:KSS983118 KIW983080:KIW983118 JZA983080:JZA983118 JPE983080:JPE983118 JFI983080:JFI983118 IVM983080:IVM983118 ILQ983080:ILQ983118 IBU983080:IBU983118 HRY983080:HRY983118 HIC983080:HIC983118 GYG983080:GYG983118 GOK983080:GOK983118 GEO983080:GEO983118 FUS983080:FUS983118 FKW983080:FKW983118 FBA983080:FBA983118 ERE983080:ERE983118 EHI983080:EHI983118 DXM983080:DXM983118 DNQ983080:DNQ983118 DDU983080:DDU983118 CTY983080:CTY983118 CKC983080:CKC983118 CAG983080:CAG983118 BQK983080:BQK983118 BGO983080:BGO983118 AWS983080:AWS983118 AMW983080:AMW983118 ADA983080:ADA983118 TE983080:TE983118 JI983080:JI983118 M983072:M983110 WVU917544:WVU917582 WLY917544:WLY917582 WCC917544:WCC917582 VSG917544:VSG917582 VIK917544:VIK917582 UYO917544:UYO917582 UOS917544:UOS917582 UEW917544:UEW917582 TVA917544:TVA917582 TLE917544:TLE917582 TBI917544:TBI917582 SRM917544:SRM917582 SHQ917544:SHQ917582 RXU917544:RXU917582 RNY917544:RNY917582 REC917544:REC917582 QUG917544:QUG917582 QKK917544:QKK917582 QAO917544:QAO917582 PQS917544:PQS917582 PGW917544:PGW917582 OXA917544:OXA917582 ONE917544:ONE917582 ODI917544:ODI917582 NTM917544:NTM917582 NJQ917544:NJQ917582 MZU917544:MZU917582 MPY917544:MPY917582 MGC917544:MGC917582 LWG917544:LWG917582 LMK917544:LMK917582 LCO917544:LCO917582 KSS917544:KSS917582 KIW917544:KIW917582 JZA917544:JZA917582 JPE917544:JPE917582 JFI917544:JFI917582 IVM917544:IVM917582 ILQ917544:ILQ917582 IBU917544:IBU917582 HRY917544:HRY917582 HIC917544:HIC917582 GYG917544:GYG917582 GOK917544:GOK917582 GEO917544:GEO917582 FUS917544:FUS917582 FKW917544:FKW917582 FBA917544:FBA917582 ERE917544:ERE917582 EHI917544:EHI917582 DXM917544:DXM917582 DNQ917544:DNQ917582 DDU917544:DDU917582 CTY917544:CTY917582 CKC917544:CKC917582 CAG917544:CAG917582 BQK917544:BQK917582 BGO917544:BGO917582 AWS917544:AWS917582 AMW917544:AMW917582 ADA917544:ADA917582 TE917544:TE917582 JI917544:JI917582 M917536:M917574 WVU852008:WVU852046 WLY852008:WLY852046 WCC852008:WCC852046 VSG852008:VSG852046 VIK852008:VIK852046 UYO852008:UYO852046 UOS852008:UOS852046 UEW852008:UEW852046 TVA852008:TVA852046 TLE852008:TLE852046 TBI852008:TBI852046 SRM852008:SRM852046 SHQ852008:SHQ852046 RXU852008:RXU852046 RNY852008:RNY852046 REC852008:REC852046 QUG852008:QUG852046 QKK852008:QKK852046 QAO852008:QAO852046 PQS852008:PQS852046 PGW852008:PGW852046 OXA852008:OXA852046 ONE852008:ONE852046 ODI852008:ODI852046 NTM852008:NTM852046 NJQ852008:NJQ852046 MZU852008:MZU852046 MPY852008:MPY852046 MGC852008:MGC852046 LWG852008:LWG852046 LMK852008:LMK852046 LCO852008:LCO852046 KSS852008:KSS852046 KIW852008:KIW852046 JZA852008:JZA852046 JPE852008:JPE852046 JFI852008:JFI852046 IVM852008:IVM852046 ILQ852008:ILQ852046 IBU852008:IBU852046 HRY852008:HRY852046 HIC852008:HIC852046 GYG852008:GYG852046 GOK852008:GOK852046 GEO852008:GEO852046 FUS852008:FUS852046 FKW852008:FKW852046 FBA852008:FBA852046 ERE852008:ERE852046 EHI852008:EHI852046 DXM852008:DXM852046 DNQ852008:DNQ852046 DDU852008:DDU852046 CTY852008:CTY852046 CKC852008:CKC852046 CAG852008:CAG852046 BQK852008:BQK852046 BGO852008:BGO852046 AWS852008:AWS852046 AMW852008:AMW852046 ADA852008:ADA852046 TE852008:TE852046 JI852008:JI852046 M852000:M852038 WVU786472:WVU786510 WLY786472:WLY786510 WCC786472:WCC786510 VSG786472:VSG786510 VIK786472:VIK786510 UYO786472:UYO786510 UOS786472:UOS786510 UEW786472:UEW786510 TVA786472:TVA786510 TLE786472:TLE786510 TBI786472:TBI786510 SRM786472:SRM786510 SHQ786472:SHQ786510 RXU786472:RXU786510 RNY786472:RNY786510 REC786472:REC786510 QUG786472:QUG786510 QKK786472:QKK786510 QAO786472:QAO786510 PQS786472:PQS786510 PGW786472:PGW786510 OXA786472:OXA786510 ONE786472:ONE786510 ODI786472:ODI786510 NTM786472:NTM786510 NJQ786472:NJQ786510 MZU786472:MZU786510 MPY786472:MPY786510 MGC786472:MGC786510 LWG786472:LWG786510 LMK786472:LMK786510 LCO786472:LCO786510 KSS786472:KSS786510 KIW786472:KIW786510 JZA786472:JZA786510 JPE786472:JPE786510 JFI786472:JFI786510 IVM786472:IVM786510 ILQ786472:ILQ786510 IBU786472:IBU786510 HRY786472:HRY786510 HIC786472:HIC786510 GYG786472:GYG786510 GOK786472:GOK786510 GEO786472:GEO786510 FUS786472:FUS786510 FKW786472:FKW786510 FBA786472:FBA786510 ERE786472:ERE786510 EHI786472:EHI786510 DXM786472:DXM786510 DNQ786472:DNQ786510 DDU786472:DDU786510 CTY786472:CTY786510 CKC786472:CKC786510 CAG786472:CAG786510 BQK786472:BQK786510 BGO786472:BGO786510 AWS786472:AWS786510 AMW786472:AMW786510 ADA786472:ADA786510 TE786472:TE786510 JI786472:JI786510 M786464:M786502 WVU720936:WVU720974 WLY720936:WLY720974 WCC720936:WCC720974 VSG720936:VSG720974 VIK720936:VIK720974 UYO720936:UYO720974 UOS720936:UOS720974 UEW720936:UEW720974 TVA720936:TVA720974 TLE720936:TLE720974 TBI720936:TBI720974 SRM720936:SRM720974 SHQ720936:SHQ720974 RXU720936:RXU720974 RNY720936:RNY720974 REC720936:REC720974 QUG720936:QUG720974 QKK720936:QKK720974 QAO720936:QAO720974 PQS720936:PQS720974 PGW720936:PGW720974 OXA720936:OXA720974 ONE720936:ONE720974 ODI720936:ODI720974 NTM720936:NTM720974 NJQ720936:NJQ720974 MZU720936:MZU720974 MPY720936:MPY720974 MGC720936:MGC720974 LWG720936:LWG720974 LMK720936:LMK720974 LCO720936:LCO720974 KSS720936:KSS720974 KIW720936:KIW720974 JZA720936:JZA720974 JPE720936:JPE720974 JFI720936:JFI720974 IVM720936:IVM720974 ILQ720936:ILQ720974 IBU720936:IBU720974 HRY720936:HRY720974 HIC720936:HIC720974 GYG720936:GYG720974 GOK720936:GOK720974 GEO720936:GEO720974 FUS720936:FUS720974 FKW720936:FKW720974 FBA720936:FBA720974 ERE720936:ERE720974 EHI720936:EHI720974 DXM720936:DXM720974 DNQ720936:DNQ720974 DDU720936:DDU720974 CTY720936:CTY720974 CKC720936:CKC720974 CAG720936:CAG720974 BQK720936:BQK720974 BGO720936:BGO720974 AWS720936:AWS720974 AMW720936:AMW720974 ADA720936:ADA720974 TE720936:TE720974 JI720936:JI720974 M720928:M720966 WVU655400:WVU655438 WLY655400:WLY655438 WCC655400:WCC655438 VSG655400:VSG655438 VIK655400:VIK655438 UYO655400:UYO655438 UOS655400:UOS655438 UEW655400:UEW655438 TVA655400:TVA655438 TLE655400:TLE655438 TBI655400:TBI655438 SRM655400:SRM655438 SHQ655400:SHQ655438 RXU655400:RXU655438 RNY655400:RNY655438 REC655400:REC655438 QUG655400:QUG655438 QKK655400:QKK655438 QAO655400:QAO655438 PQS655400:PQS655438 PGW655400:PGW655438 OXA655400:OXA655438 ONE655400:ONE655438 ODI655400:ODI655438 NTM655400:NTM655438 NJQ655400:NJQ655438 MZU655400:MZU655438 MPY655400:MPY655438 MGC655400:MGC655438 LWG655400:LWG655438 LMK655400:LMK655438 LCO655400:LCO655438 KSS655400:KSS655438 KIW655400:KIW655438 JZA655400:JZA655438 JPE655400:JPE655438 JFI655400:JFI655438 IVM655400:IVM655438 ILQ655400:ILQ655438 IBU655400:IBU655438 HRY655400:HRY655438 HIC655400:HIC655438 GYG655400:GYG655438 GOK655400:GOK655438 GEO655400:GEO655438 FUS655400:FUS655438 FKW655400:FKW655438 FBA655400:FBA655438 ERE655400:ERE655438 EHI655400:EHI655438 DXM655400:DXM655438 DNQ655400:DNQ655438 DDU655400:DDU655438 CTY655400:CTY655438 CKC655400:CKC655438 CAG655400:CAG655438 BQK655400:BQK655438 BGO655400:BGO655438 AWS655400:AWS655438 AMW655400:AMW655438 ADA655400:ADA655438 TE655400:TE655438 JI655400:JI655438 M655392:M655430 WVU589864:WVU589902 WLY589864:WLY589902 WCC589864:WCC589902 VSG589864:VSG589902 VIK589864:VIK589902 UYO589864:UYO589902 UOS589864:UOS589902 UEW589864:UEW589902 TVA589864:TVA589902 TLE589864:TLE589902 TBI589864:TBI589902 SRM589864:SRM589902 SHQ589864:SHQ589902 RXU589864:RXU589902 RNY589864:RNY589902 REC589864:REC589902 QUG589864:QUG589902 QKK589864:QKK589902 QAO589864:QAO589902 PQS589864:PQS589902 PGW589864:PGW589902 OXA589864:OXA589902 ONE589864:ONE589902 ODI589864:ODI589902 NTM589864:NTM589902 NJQ589864:NJQ589902 MZU589864:MZU589902 MPY589864:MPY589902 MGC589864:MGC589902 LWG589864:LWG589902 LMK589864:LMK589902 LCO589864:LCO589902 KSS589864:KSS589902 KIW589864:KIW589902 JZA589864:JZA589902 JPE589864:JPE589902 JFI589864:JFI589902 IVM589864:IVM589902 ILQ589864:ILQ589902 IBU589864:IBU589902 HRY589864:HRY589902 HIC589864:HIC589902 GYG589864:GYG589902 GOK589864:GOK589902 GEO589864:GEO589902 FUS589864:FUS589902 FKW589864:FKW589902 FBA589864:FBA589902 ERE589864:ERE589902 EHI589864:EHI589902 DXM589864:DXM589902 DNQ589864:DNQ589902 DDU589864:DDU589902 CTY589864:CTY589902 CKC589864:CKC589902 CAG589864:CAG589902 BQK589864:BQK589902 BGO589864:BGO589902 AWS589864:AWS589902 AMW589864:AMW589902 ADA589864:ADA589902 TE589864:TE589902 JI589864:JI589902 M589856:M589894 WVU524328:WVU524366 WLY524328:WLY524366 WCC524328:WCC524366 VSG524328:VSG524366 VIK524328:VIK524366 UYO524328:UYO524366 UOS524328:UOS524366 UEW524328:UEW524366 TVA524328:TVA524366 TLE524328:TLE524366 TBI524328:TBI524366 SRM524328:SRM524366 SHQ524328:SHQ524366 RXU524328:RXU524366 RNY524328:RNY524366 REC524328:REC524366 QUG524328:QUG524366 QKK524328:QKK524366 QAO524328:QAO524366 PQS524328:PQS524366 PGW524328:PGW524366 OXA524328:OXA524366 ONE524328:ONE524366 ODI524328:ODI524366 NTM524328:NTM524366 NJQ524328:NJQ524366 MZU524328:MZU524366 MPY524328:MPY524366 MGC524328:MGC524366 LWG524328:LWG524366 LMK524328:LMK524366 LCO524328:LCO524366 KSS524328:KSS524366 KIW524328:KIW524366 JZA524328:JZA524366 JPE524328:JPE524366 JFI524328:JFI524366 IVM524328:IVM524366 ILQ524328:ILQ524366 IBU524328:IBU524366 HRY524328:HRY524366 HIC524328:HIC524366 GYG524328:GYG524366 GOK524328:GOK524366 GEO524328:GEO524366 FUS524328:FUS524366 FKW524328:FKW524366 FBA524328:FBA524366 ERE524328:ERE524366 EHI524328:EHI524366 DXM524328:DXM524366 DNQ524328:DNQ524366 DDU524328:DDU524366 CTY524328:CTY524366 CKC524328:CKC524366 CAG524328:CAG524366 BQK524328:BQK524366 BGO524328:BGO524366 AWS524328:AWS524366 AMW524328:AMW524366 ADA524328:ADA524366 TE524328:TE524366 JI524328:JI524366 M524320:M524358 WVU458792:WVU458830 WLY458792:WLY458830 WCC458792:WCC458830 VSG458792:VSG458830 VIK458792:VIK458830 UYO458792:UYO458830 UOS458792:UOS458830 UEW458792:UEW458830 TVA458792:TVA458830 TLE458792:TLE458830 TBI458792:TBI458830 SRM458792:SRM458830 SHQ458792:SHQ458830 RXU458792:RXU458830 RNY458792:RNY458830 REC458792:REC458830 QUG458792:QUG458830 QKK458792:QKK458830 QAO458792:QAO458830 PQS458792:PQS458830 PGW458792:PGW458830 OXA458792:OXA458830 ONE458792:ONE458830 ODI458792:ODI458830 NTM458792:NTM458830 NJQ458792:NJQ458830 MZU458792:MZU458830 MPY458792:MPY458830 MGC458792:MGC458830 LWG458792:LWG458830 LMK458792:LMK458830 LCO458792:LCO458830 KSS458792:KSS458830 KIW458792:KIW458830 JZA458792:JZA458830 JPE458792:JPE458830 JFI458792:JFI458830 IVM458792:IVM458830 ILQ458792:ILQ458830 IBU458792:IBU458830 HRY458792:HRY458830 HIC458792:HIC458830 GYG458792:GYG458830 GOK458792:GOK458830 GEO458792:GEO458830 FUS458792:FUS458830 FKW458792:FKW458830 FBA458792:FBA458830 ERE458792:ERE458830 EHI458792:EHI458830 DXM458792:DXM458830 DNQ458792:DNQ458830 DDU458792:DDU458830 CTY458792:CTY458830 CKC458792:CKC458830 CAG458792:CAG458830 BQK458792:BQK458830 BGO458792:BGO458830 AWS458792:AWS458830 AMW458792:AMW458830 ADA458792:ADA458830 TE458792:TE458830 JI458792:JI458830 M458784:M458822 WVU393256:WVU393294 WLY393256:WLY393294 WCC393256:WCC393294 VSG393256:VSG393294 VIK393256:VIK393294 UYO393256:UYO393294 UOS393256:UOS393294 UEW393256:UEW393294 TVA393256:TVA393294 TLE393256:TLE393294 TBI393256:TBI393294 SRM393256:SRM393294 SHQ393256:SHQ393294 RXU393256:RXU393294 RNY393256:RNY393294 REC393256:REC393294 QUG393256:QUG393294 QKK393256:QKK393294 QAO393256:QAO393294 PQS393256:PQS393294 PGW393256:PGW393294 OXA393256:OXA393294 ONE393256:ONE393294 ODI393256:ODI393294 NTM393256:NTM393294 NJQ393256:NJQ393294 MZU393256:MZU393294 MPY393256:MPY393294 MGC393256:MGC393294 LWG393256:LWG393294 LMK393256:LMK393294 LCO393256:LCO393294 KSS393256:KSS393294 KIW393256:KIW393294 JZA393256:JZA393294 JPE393256:JPE393294 JFI393256:JFI393294 IVM393256:IVM393294 ILQ393256:ILQ393294 IBU393256:IBU393294 HRY393256:HRY393294 HIC393256:HIC393294 GYG393256:GYG393294 GOK393256:GOK393294 GEO393256:GEO393294 FUS393256:FUS393294 FKW393256:FKW393294 FBA393256:FBA393294 ERE393256:ERE393294 EHI393256:EHI393294 DXM393256:DXM393294 DNQ393256:DNQ393294 DDU393256:DDU393294 CTY393256:CTY393294 CKC393256:CKC393294 CAG393256:CAG393294 BQK393256:BQK393294 BGO393256:BGO393294 AWS393256:AWS393294 AMW393256:AMW393294 ADA393256:ADA393294 TE393256:TE393294 JI393256:JI393294 M393248:M393286 WVU327720:WVU327758 WLY327720:WLY327758 WCC327720:WCC327758 VSG327720:VSG327758 VIK327720:VIK327758 UYO327720:UYO327758 UOS327720:UOS327758 UEW327720:UEW327758 TVA327720:TVA327758 TLE327720:TLE327758 TBI327720:TBI327758 SRM327720:SRM327758 SHQ327720:SHQ327758 RXU327720:RXU327758 RNY327720:RNY327758 REC327720:REC327758 QUG327720:QUG327758 QKK327720:QKK327758 QAO327720:QAO327758 PQS327720:PQS327758 PGW327720:PGW327758 OXA327720:OXA327758 ONE327720:ONE327758 ODI327720:ODI327758 NTM327720:NTM327758 NJQ327720:NJQ327758 MZU327720:MZU327758 MPY327720:MPY327758 MGC327720:MGC327758 LWG327720:LWG327758 LMK327720:LMK327758 LCO327720:LCO327758 KSS327720:KSS327758 KIW327720:KIW327758 JZA327720:JZA327758 JPE327720:JPE327758 JFI327720:JFI327758 IVM327720:IVM327758 ILQ327720:ILQ327758 IBU327720:IBU327758 HRY327720:HRY327758 HIC327720:HIC327758 GYG327720:GYG327758 GOK327720:GOK327758 GEO327720:GEO327758 FUS327720:FUS327758 FKW327720:FKW327758 FBA327720:FBA327758 ERE327720:ERE327758 EHI327720:EHI327758 DXM327720:DXM327758 DNQ327720:DNQ327758 DDU327720:DDU327758 CTY327720:CTY327758 CKC327720:CKC327758 CAG327720:CAG327758 BQK327720:BQK327758 BGO327720:BGO327758 AWS327720:AWS327758 AMW327720:AMW327758 ADA327720:ADA327758 TE327720:TE327758 JI327720:JI327758 M327712:M327750 WVU262184:WVU262222 WLY262184:WLY262222 WCC262184:WCC262222 VSG262184:VSG262222 VIK262184:VIK262222 UYO262184:UYO262222 UOS262184:UOS262222 UEW262184:UEW262222 TVA262184:TVA262222 TLE262184:TLE262222 TBI262184:TBI262222 SRM262184:SRM262222 SHQ262184:SHQ262222 RXU262184:RXU262222 RNY262184:RNY262222 REC262184:REC262222 QUG262184:QUG262222 QKK262184:QKK262222 QAO262184:QAO262222 PQS262184:PQS262222 PGW262184:PGW262222 OXA262184:OXA262222 ONE262184:ONE262222 ODI262184:ODI262222 NTM262184:NTM262222 NJQ262184:NJQ262222 MZU262184:MZU262222 MPY262184:MPY262222 MGC262184:MGC262222 LWG262184:LWG262222 LMK262184:LMK262222 LCO262184:LCO262222 KSS262184:KSS262222 KIW262184:KIW262222 JZA262184:JZA262222 JPE262184:JPE262222 JFI262184:JFI262222 IVM262184:IVM262222 ILQ262184:ILQ262222 IBU262184:IBU262222 HRY262184:HRY262222 HIC262184:HIC262222 GYG262184:GYG262222 GOK262184:GOK262222 GEO262184:GEO262222 FUS262184:FUS262222 FKW262184:FKW262222 FBA262184:FBA262222 ERE262184:ERE262222 EHI262184:EHI262222 DXM262184:DXM262222 DNQ262184:DNQ262222 DDU262184:DDU262222 CTY262184:CTY262222 CKC262184:CKC262222 CAG262184:CAG262222 BQK262184:BQK262222 BGO262184:BGO262222 AWS262184:AWS262222 AMW262184:AMW262222 ADA262184:ADA262222 TE262184:TE262222 JI262184:JI262222 M262176:M262214 WVU196648:WVU196686 WLY196648:WLY196686 WCC196648:WCC196686 VSG196648:VSG196686 VIK196648:VIK196686 UYO196648:UYO196686 UOS196648:UOS196686 UEW196648:UEW196686 TVA196648:TVA196686 TLE196648:TLE196686 TBI196648:TBI196686 SRM196648:SRM196686 SHQ196648:SHQ196686 RXU196648:RXU196686 RNY196648:RNY196686 REC196648:REC196686 QUG196648:QUG196686 QKK196648:QKK196686 QAO196648:QAO196686 PQS196648:PQS196686 PGW196648:PGW196686 OXA196648:OXA196686 ONE196648:ONE196686 ODI196648:ODI196686 NTM196648:NTM196686 NJQ196648:NJQ196686 MZU196648:MZU196686 MPY196648:MPY196686 MGC196648:MGC196686 LWG196648:LWG196686 LMK196648:LMK196686 LCO196648:LCO196686 KSS196648:KSS196686 KIW196648:KIW196686 JZA196648:JZA196686 JPE196648:JPE196686 JFI196648:JFI196686 IVM196648:IVM196686 ILQ196648:ILQ196686 IBU196648:IBU196686 HRY196648:HRY196686 HIC196648:HIC196686 GYG196648:GYG196686 GOK196648:GOK196686 GEO196648:GEO196686 FUS196648:FUS196686 FKW196648:FKW196686 FBA196648:FBA196686 ERE196648:ERE196686 EHI196648:EHI196686 DXM196648:DXM196686 DNQ196648:DNQ196686 DDU196648:DDU196686 CTY196648:CTY196686 CKC196648:CKC196686 CAG196648:CAG196686 BQK196648:BQK196686 BGO196648:BGO196686 AWS196648:AWS196686 AMW196648:AMW196686 ADA196648:ADA196686 TE196648:TE196686 JI196648:JI196686 M196640:M196678 WVU131112:WVU131150 WLY131112:WLY131150 WCC131112:WCC131150 VSG131112:VSG131150 VIK131112:VIK131150 UYO131112:UYO131150 UOS131112:UOS131150 UEW131112:UEW131150 TVA131112:TVA131150 TLE131112:TLE131150 TBI131112:TBI131150 SRM131112:SRM131150 SHQ131112:SHQ131150 RXU131112:RXU131150 RNY131112:RNY131150 REC131112:REC131150 QUG131112:QUG131150 QKK131112:QKK131150 QAO131112:QAO131150 PQS131112:PQS131150 PGW131112:PGW131150 OXA131112:OXA131150 ONE131112:ONE131150 ODI131112:ODI131150 NTM131112:NTM131150 NJQ131112:NJQ131150 MZU131112:MZU131150 MPY131112:MPY131150 MGC131112:MGC131150 LWG131112:LWG131150 LMK131112:LMK131150 LCO131112:LCO131150 KSS131112:KSS131150 KIW131112:KIW131150 JZA131112:JZA131150 JPE131112:JPE131150 JFI131112:JFI131150 IVM131112:IVM131150 ILQ131112:ILQ131150 IBU131112:IBU131150 HRY131112:HRY131150 HIC131112:HIC131150 GYG131112:GYG131150 GOK131112:GOK131150 GEO131112:GEO131150 FUS131112:FUS131150 FKW131112:FKW131150 FBA131112:FBA131150 ERE131112:ERE131150 EHI131112:EHI131150 DXM131112:DXM131150 DNQ131112:DNQ131150 DDU131112:DDU131150 CTY131112:CTY131150 CKC131112:CKC131150 CAG131112:CAG131150 BQK131112:BQK131150 BGO131112:BGO131150 AWS131112:AWS131150 AMW131112:AMW131150 ADA131112:ADA131150 TE131112:TE131150 JI131112:JI131150 M131104:M131142 WVU65576:WVU65614 WLY65576:WLY65614 WCC65576:WCC65614 VSG65576:VSG65614 VIK65576:VIK65614 UYO65576:UYO65614 UOS65576:UOS65614 UEW65576:UEW65614 TVA65576:TVA65614 TLE65576:TLE65614 TBI65576:TBI65614 SRM65576:SRM65614 SHQ65576:SHQ65614 RXU65576:RXU65614 RNY65576:RNY65614 REC65576:REC65614 QUG65576:QUG65614 QKK65576:QKK65614 QAO65576:QAO65614 PQS65576:PQS65614 PGW65576:PGW65614 OXA65576:OXA65614 ONE65576:ONE65614 ODI65576:ODI65614 NTM65576:NTM65614 NJQ65576:NJQ65614 MZU65576:MZU65614 MPY65576:MPY65614 MGC65576:MGC65614 LWG65576:LWG65614 LMK65576:LMK65614 LCO65576:LCO65614 KSS65576:KSS65614 KIW65576:KIW65614 JZA65576:JZA65614 JPE65576:JPE65614 JFI65576:JFI65614 IVM65576:IVM65614 ILQ65576:ILQ65614 IBU65576:IBU65614 HRY65576:HRY65614 HIC65576:HIC65614 GYG65576:GYG65614 GOK65576:GOK65614 GEO65576:GEO65614 FUS65576:FUS65614 FKW65576:FKW65614 FBA65576:FBA65614 ERE65576:ERE65614 EHI65576:EHI65614 DXM65576:DXM65614 DNQ65576:DNQ65614 DDU65576:DDU65614 CTY65576:CTY65614 CKC65576:CKC65614 CAG65576:CAG65614 BQK65576:BQK65614 BGO65576:BGO65614 AWS65576:AWS65614 AMW65576:AMW65614 ADA65576:ADA65614 TE65576:TE65614 JI65576:JI65614 WVU62:WVU78 WLY62:WLY78 WCC62:WCC78 VSG62:VSG78 VIK62:VIK78 UYO62:UYO78 UOS62:UOS78 UEW62:UEW78 TVA62:TVA78 TLE62:TLE78 TBI62:TBI78 SRM62:SRM78 SHQ62:SHQ78 RXU62:RXU78 RNY62:RNY78 REC62:REC78 QUG62:QUG78 QKK62:QKK78 QAO62:QAO78 PQS62:PQS78 PGW62:PGW78 OXA62:OXA78 ONE62:ONE78 ODI62:ODI78 NTM62:NTM78 NJQ62:NJQ78 MZU62:MZU78 MPY62:MPY78 MGC62:MGC78 LWG62:LWG78 LMK62:LMK78 LCO62:LCO78 KSS62:KSS78 KIW62:KIW78 JZA62:JZA78 JPE62:JPE78 JFI62:JFI78 IVM62:IVM78 ILQ62:ILQ78 IBU62:IBU78 HRY62:HRY78 HIC62:HIC78 GYG62:GYG78 GOK62:GOK78 GEO62:GEO78 FUS62:FUS78 FKW62:FKW78 FBA62:FBA78 ERE62:ERE78 EHI62:EHI78 DXM62:DXM78 DNQ62:DNQ78 DDU62:DDU78 CTY62:CTY78 CKC62:CKC78 CAG62:CAG78 BQK62:BQK78 BGO62:BGO78 AWS62:AWS78 AMW62:AMW78 ADA62:ADA78 TE62:TE78 JI62:JI78 JI47:JI55 TE47:TE55 ADA47:ADA55 AMW47:AMW55 AWS47:AWS55 BGO47:BGO55 BQK47:BQK55 CAG47:CAG55 CKC47:CKC55 CTY47:CTY55 DDU47:DDU55 DNQ47:DNQ55 DXM47:DXM55 EHI47:EHI55 ERE47:ERE55 FBA47:FBA55 FKW47:FKW55 FUS47:FUS55 GEO47:GEO55 GOK47:GOK55 GYG47:GYG55 HIC47:HIC55 HRY47:HRY55 IBU47:IBU55 ILQ47:ILQ55 IVM47:IVM55 JFI47:JFI55 JPE47:JPE55 JZA47:JZA55 KIW47:KIW55 KSS47:KSS55 LCO47:LCO55 LMK47:LMK55 LWG47:LWG55 MGC47:MGC55 MPY47:MPY55 MZU47:MZU55 NJQ47:NJQ55 NTM47:NTM55 ODI47:ODI55 ONE47:ONE55 OXA47:OXA55 PGW47:PGW55 PQS47:PQS55 QAO47:QAO55 QKK47:QKK55 QUG47:QUG55 REC47:REC55 RNY47:RNY55 RXU47:RXU55 SHQ47:SHQ55 SRM47:SRM55 TBI47:TBI55 TLE47:TLE55 TVA47:TVA55 UEW47:UEW55 UOS47:UOS55 UYO47:UYO55 VIK47:VIK55 VSG47:VSG55 WCC47:WCC55 WLY47:WLY55 WVU47:WVU55">
      <formula1>$H$130:$H$135</formula1>
    </dataValidation>
    <dataValidation type="list" allowBlank="1" showInputMessage="1" showErrorMessage="1" sqref="WVT983066:WVT983073 JH62:JH78 TD62:TD78 ACZ62:ACZ78 AMV62:AMV78 AWR62:AWR78 BGN62:BGN78 BQJ62:BQJ78 CAF62:CAF78 CKB62:CKB78 CTX62:CTX78 DDT62:DDT78 DNP62:DNP78 DXL62:DXL78 EHH62:EHH78 ERD62:ERD78 FAZ62:FAZ78 FKV62:FKV78 FUR62:FUR78 GEN62:GEN78 GOJ62:GOJ78 GYF62:GYF78 HIB62:HIB78 HRX62:HRX78 IBT62:IBT78 ILP62:ILP78 IVL62:IVL78 JFH62:JFH78 JPD62:JPD78 JYZ62:JYZ78 KIV62:KIV78 KSR62:KSR78 LCN62:LCN78 LMJ62:LMJ78 LWF62:LWF78 MGB62:MGB78 MPX62:MPX78 MZT62:MZT78 NJP62:NJP78 NTL62:NTL78 ODH62:ODH78 OND62:OND78 OWZ62:OWZ78 PGV62:PGV78 PQR62:PQR78 QAN62:QAN78 QKJ62:QKJ78 QUF62:QUF78 REB62:REB78 RNX62:RNX78 RXT62:RXT78 SHP62:SHP78 SRL62:SRL78 TBH62:TBH78 TLD62:TLD78 TUZ62:TUZ78 UEV62:UEV78 UOR62:UOR78 UYN62:UYN78 VIJ62:VIJ78 VSF62:VSF78 WCB62:WCB78 WLX62:WLX78 WVT62:WVT78 L65568:L65606 JH65576:JH65614 TD65576:TD65614 ACZ65576:ACZ65614 AMV65576:AMV65614 AWR65576:AWR65614 BGN65576:BGN65614 BQJ65576:BQJ65614 CAF65576:CAF65614 CKB65576:CKB65614 CTX65576:CTX65614 DDT65576:DDT65614 DNP65576:DNP65614 DXL65576:DXL65614 EHH65576:EHH65614 ERD65576:ERD65614 FAZ65576:FAZ65614 FKV65576:FKV65614 FUR65576:FUR65614 GEN65576:GEN65614 GOJ65576:GOJ65614 GYF65576:GYF65614 HIB65576:HIB65614 HRX65576:HRX65614 IBT65576:IBT65614 ILP65576:ILP65614 IVL65576:IVL65614 JFH65576:JFH65614 JPD65576:JPD65614 JYZ65576:JYZ65614 KIV65576:KIV65614 KSR65576:KSR65614 LCN65576:LCN65614 LMJ65576:LMJ65614 LWF65576:LWF65614 MGB65576:MGB65614 MPX65576:MPX65614 MZT65576:MZT65614 NJP65576:NJP65614 NTL65576:NTL65614 ODH65576:ODH65614 OND65576:OND65614 OWZ65576:OWZ65614 PGV65576:PGV65614 PQR65576:PQR65614 QAN65576:QAN65614 QKJ65576:QKJ65614 QUF65576:QUF65614 REB65576:REB65614 RNX65576:RNX65614 RXT65576:RXT65614 SHP65576:SHP65614 SRL65576:SRL65614 TBH65576:TBH65614 TLD65576:TLD65614 TUZ65576:TUZ65614 UEV65576:UEV65614 UOR65576:UOR65614 UYN65576:UYN65614 VIJ65576:VIJ65614 VSF65576:VSF65614 WCB65576:WCB65614 WLX65576:WLX65614 WVT65576:WVT65614 L131104:L131142 JH131112:JH131150 TD131112:TD131150 ACZ131112:ACZ131150 AMV131112:AMV131150 AWR131112:AWR131150 BGN131112:BGN131150 BQJ131112:BQJ131150 CAF131112:CAF131150 CKB131112:CKB131150 CTX131112:CTX131150 DDT131112:DDT131150 DNP131112:DNP131150 DXL131112:DXL131150 EHH131112:EHH131150 ERD131112:ERD131150 FAZ131112:FAZ131150 FKV131112:FKV131150 FUR131112:FUR131150 GEN131112:GEN131150 GOJ131112:GOJ131150 GYF131112:GYF131150 HIB131112:HIB131150 HRX131112:HRX131150 IBT131112:IBT131150 ILP131112:ILP131150 IVL131112:IVL131150 JFH131112:JFH131150 JPD131112:JPD131150 JYZ131112:JYZ131150 KIV131112:KIV131150 KSR131112:KSR131150 LCN131112:LCN131150 LMJ131112:LMJ131150 LWF131112:LWF131150 MGB131112:MGB131150 MPX131112:MPX131150 MZT131112:MZT131150 NJP131112:NJP131150 NTL131112:NTL131150 ODH131112:ODH131150 OND131112:OND131150 OWZ131112:OWZ131150 PGV131112:PGV131150 PQR131112:PQR131150 QAN131112:QAN131150 QKJ131112:QKJ131150 QUF131112:QUF131150 REB131112:REB131150 RNX131112:RNX131150 RXT131112:RXT131150 SHP131112:SHP131150 SRL131112:SRL131150 TBH131112:TBH131150 TLD131112:TLD131150 TUZ131112:TUZ131150 UEV131112:UEV131150 UOR131112:UOR131150 UYN131112:UYN131150 VIJ131112:VIJ131150 VSF131112:VSF131150 WCB131112:WCB131150 WLX131112:WLX131150 WVT131112:WVT131150 L196640:L196678 JH196648:JH196686 TD196648:TD196686 ACZ196648:ACZ196686 AMV196648:AMV196686 AWR196648:AWR196686 BGN196648:BGN196686 BQJ196648:BQJ196686 CAF196648:CAF196686 CKB196648:CKB196686 CTX196648:CTX196686 DDT196648:DDT196686 DNP196648:DNP196686 DXL196648:DXL196686 EHH196648:EHH196686 ERD196648:ERD196686 FAZ196648:FAZ196686 FKV196648:FKV196686 FUR196648:FUR196686 GEN196648:GEN196686 GOJ196648:GOJ196686 GYF196648:GYF196686 HIB196648:HIB196686 HRX196648:HRX196686 IBT196648:IBT196686 ILP196648:ILP196686 IVL196648:IVL196686 JFH196648:JFH196686 JPD196648:JPD196686 JYZ196648:JYZ196686 KIV196648:KIV196686 KSR196648:KSR196686 LCN196648:LCN196686 LMJ196648:LMJ196686 LWF196648:LWF196686 MGB196648:MGB196686 MPX196648:MPX196686 MZT196648:MZT196686 NJP196648:NJP196686 NTL196648:NTL196686 ODH196648:ODH196686 OND196648:OND196686 OWZ196648:OWZ196686 PGV196648:PGV196686 PQR196648:PQR196686 QAN196648:QAN196686 QKJ196648:QKJ196686 QUF196648:QUF196686 REB196648:REB196686 RNX196648:RNX196686 RXT196648:RXT196686 SHP196648:SHP196686 SRL196648:SRL196686 TBH196648:TBH196686 TLD196648:TLD196686 TUZ196648:TUZ196686 UEV196648:UEV196686 UOR196648:UOR196686 UYN196648:UYN196686 VIJ196648:VIJ196686 VSF196648:VSF196686 WCB196648:WCB196686 WLX196648:WLX196686 WVT196648:WVT196686 L262176:L262214 JH262184:JH262222 TD262184:TD262222 ACZ262184:ACZ262222 AMV262184:AMV262222 AWR262184:AWR262222 BGN262184:BGN262222 BQJ262184:BQJ262222 CAF262184:CAF262222 CKB262184:CKB262222 CTX262184:CTX262222 DDT262184:DDT262222 DNP262184:DNP262222 DXL262184:DXL262222 EHH262184:EHH262222 ERD262184:ERD262222 FAZ262184:FAZ262222 FKV262184:FKV262222 FUR262184:FUR262222 GEN262184:GEN262222 GOJ262184:GOJ262222 GYF262184:GYF262222 HIB262184:HIB262222 HRX262184:HRX262222 IBT262184:IBT262222 ILP262184:ILP262222 IVL262184:IVL262222 JFH262184:JFH262222 JPD262184:JPD262222 JYZ262184:JYZ262222 KIV262184:KIV262222 KSR262184:KSR262222 LCN262184:LCN262222 LMJ262184:LMJ262222 LWF262184:LWF262222 MGB262184:MGB262222 MPX262184:MPX262222 MZT262184:MZT262222 NJP262184:NJP262222 NTL262184:NTL262222 ODH262184:ODH262222 OND262184:OND262222 OWZ262184:OWZ262222 PGV262184:PGV262222 PQR262184:PQR262222 QAN262184:QAN262222 QKJ262184:QKJ262222 QUF262184:QUF262222 REB262184:REB262222 RNX262184:RNX262222 RXT262184:RXT262222 SHP262184:SHP262222 SRL262184:SRL262222 TBH262184:TBH262222 TLD262184:TLD262222 TUZ262184:TUZ262222 UEV262184:UEV262222 UOR262184:UOR262222 UYN262184:UYN262222 VIJ262184:VIJ262222 VSF262184:VSF262222 WCB262184:WCB262222 WLX262184:WLX262222 WVT262184:WVT262222 L327712:L327750 JH327720:JH327758 TD327720:TD327758 ACZ327720:ACZ327758 AMV327720:AMV327758 AWR327720:AWR327758 BGN327720:BGN327758 BQJ327720:BQJ327758 CAF327720:CAF327758 CKB327720:CKB327758 CTX327720:CTX327758 DDT327720:DDT327758 DNP327720:DNP327758 DXL327720:DXL327758 EHH327720:EHH327758 ERD327720:ERD327758 FAZ327720:FAZ327758 FKV327720:FKV327758 FUR327720:FUR327758 GEN327720:GEN327758 GOJ327720:GOJ327758 GYF327720:GYF327758 HIB327720:HIB327758 HRX327720:HRX327758 IBT327720:IBT327758 ILP327720:ILP327758 IVL327720:IVL327758 JFH327720:JFH327758 JPD327720:JPD327758 JYZ327720:JYZ327758 KIV327720:KIV327758 KSR327720:KSR327758 LCN327720:LCN327758 LMJ327720:LMJ327758 LWF327720:LWF327758 MGB327720:MGB327758 MPX327720:MPX327758 MZT327720:MZT327758 NJP327720:NJP327758 NTL327720:NTL327758 ODH327720:ODH327758 OND327720:OND327758 OWZ327720:OWZ327758 PGV327720:PGV327758 PQR327720:PQR327758 QAN327720:QAN327758 QKJ327720:QKJ327758 QUF327720:QUF327758 REB327720:REB327758 RNX327720:RNX327758 RXT327720:RXT327758 SHP327720:SHP327758 SRL327720:SRL327758 TBH327720:TBH327758 TLD327720:TLD327758 TUZ327720:TUZ327758 UEV327720:UEV327758 UOR327720:UOR327758 UYN327720:UYN327758 VIJ327720:VIJ327758 VSF327720:VSF327758 WCB327720:WCB327758 WLX327720:WLX327758 WVT327720:WVT327758 L393248:L393286 JH393256:JH393294 TD393256:TD393294 ACZ393256:ACZ393294 AMV393256:AMV393294 AWR393256:AWR393294 BGN393256:BGN393294 BQJ393256:BQJ393294 CAF393256:CAF393294 CKB393256:CKB393294 CTX393256:CTX393294 DDT393256:DDT393294 DNP393256:DNP393294 DXL393256:DXL393294 EHH393256:EHH393294 ERD393256:ERD393294 FAZ393256:FAZ393294 FKV393256:FKV393294 FUR393256:FUR393294 GEN393256:GEN393294 GOJ393256:GOJ393294 GYF393256:GYF393294 HIB393256:HIB393294 HRX393256:HRX393294 IBT393256:IBT393294 ILP393256:ILP393294 IVL393256:IVL393294 JFH393256:JFH393294 JPD393256:JPD393294 JYZ393256:JYZ393294 KIV393256:KIV393294 KSR393256:KSR393294 LCN393256:LCN393294 LMJ393256:LMJ393294 LWF393256:LWF393294 MGB393256:MGB393294 MPX393256:MPX393294 MZT393256:MZT393294 NJP393256:NJP393294 NTL393256:NTL393294 ODH393256:ODH393294 OND393256:OND393294 OWZ393256:OWZ393294 PGV393256:PGV393294 PQR393256:PQR393294 QAN393256:QAN393294 QKJ393256:QKJ393294 QUF393256:QUF393294 REB393256:REB393294 RNX393256:RNX393294 RXT393256:RXT393294 SHP393256:SHP393294 SRL393256:SRL393294 TBH393256:TBH393294 TLD393256:TLD393294 TUZ393256:TUZ393294 UEV393256:UEV393294 UOR393256:UOR393294 UYN393256:UYN393294 VIJ393256:VIJ393294 VSF393256:VSF393294 WCB393256:WCB393294 WLX393256:WLX393294 WVT393256:WVT393294 L458784:L458822 JH458792:JH458830 TD458792:TD458830 ACZ458792:ACZ458830 AMV458792:AMV458830 AWR458792:AWR458830 BGN458792:BGN458830 BQJ458792:BQJ458830 CAF458792:CAF458830 CKB458792:CKB458830 CTX458792:CTX458830 DDT458792:DDT458830 DNP458792:DNP458830 DXL458792:DXL458830 EHH458792:EHH458830 ERD458792:ERD458830 FAZ458792:FAZ458830 FKV458792:FKV458830 FUR458792:FUR458830 GEN458792:GEN458830 GOJ458792:GOJ458830 GYF458792:GYF458830 HIB458792:HIB458830 HRX458792:HRX458830 IBT458792:IBT458830 ILP458792:ILP458830 IVL458792:IVL458830 JFH458792:JFH458830 JPD458792:JPD458830 JYZ458792:JYZ458830 KIV458792:KIV458830 KSR458792:KSR458830 LCN458792:LCN458830 LMJ458792:LMJ458830 LWF458792:LWF458830 MGB458792:MGB458830 MPX458792:MPX458830 MZT458792:MZT458830 NJP458792:NJP458830 NTL458792:NTL458830 ODH458792:ODH458830 OND458792:OND458830 OWZ458792:OWZ458830 PGV458792:PGV458830 PQR458792:PQR458830 QAN458792:QAN458830 QKJ458792:QKJ458830 QUF458792:QUF458830 REB458792:REB458830 RNX458792:RNX458830 RXT458792:RXT458830 SHP458792:SHP458830 SRL458792:SRL458830 TBH458792:TBH458830 TLD458792:TLD458830 TUZ458792:TUZ458830 UEV458792:UEV458830 UOR458792:UOR458830 UYN458792:UYN458830 VIJ458792:VIJ458830 VSF458792:VSF458830 WCB458792:WCB458830 WLX458792:WLX458830 WVT458792:WVT458830 L524320:L524358 JH524328:JH524366 TD524328:TD524366 ACZ524328:ACZ524366 AMV524328:AMV524366 AWR524328:AWR524366 BGN524328:BGN524366 BQJ524328:BQJ524366 CAF524328:CAF524366 CKB524328:CKB524366 CTX524328:CTX524366 DDT524328:DDT524366 DNP524328:DNP524366 DXL524328:DXL524366 EHH524328:EHH524366 ERD524328:ERD524366 FAZ524328:FAZ524366 FKV524328:FKV524366 FUR524328:FUR524366 GEN524328:GEN524366 GOJ524328:GOJ524366 GYF524328:GYF524366 HIB524328:HIB524366 HRX524328:HRX524366 IBT524328:IBT524366 ILP524328:ILP524366 IVL524328:IVL524366 JFH524328:JFH524366 JPD524328:JPD524366 JYZ524328:JYZ524366 KIV524328:KIV524366 KSR524328:KSR524366 LCN524328:LCN524366 LMJ524328:LMJ524366 LWF524328:LWF524366 MGB524328:MGB524366 MPX524328:MPX524366 MZT524328:MZT524366 NJP524328:NJP524366 NTL524328:NTL524366 ODH524328:ODH524366 OND524328:OND524366 OWZ524328:OWZ524366 PGV524328:PGV524366 PQR524328:PQR524366 QAN524328:QAN524366 QKJ524328:QKJ524366 QUF524328:QUF524366 REB524328:REB524366 RNX524328:RNX524366 RXT524328:RXT524366 SHP524328:SHP524366 SRL524328:SRL524366 TBH524328:TBH524366 TLD524328:TLD524366 TUZ524328:TUZ524366 UEV524328:UEV524366 UOR524328:UOR524366 UYN524328:UYN524366 VIJ524328:VIJ524366 VSF524328:VSF524366 WCB524328:WCB524366 WLX524328:WLX524366 WVT524328:WVT524366 L589856:L589894 JH589864:JH589902 TD589864:TD589902 ACZ589864:ACZ589902 AMV589864:AMV589902 AWR589864:AWR589902 BGN589864:BGN589902 BQJ589864:BQJ589902 CAF589864:CAF589902 CKB589864:CKB589902 CTX589864:CTX589902 DDT589864:DDT589902 DNP589864:DNP589902 DXL589864:DXL589902 EHH589864:EHH589902 ERD589864:ERD589902 FAZ589864:FAZ589902 FKV589864:FKV589902 FUR589864:FUR589902 GEN589864:GEN589902 GOJ589864:GOJ589902 GYF589864:GYF589902 HIB589864:HIB589902 HRX589864:HRX589902 IBT589864:IBT589902 ILP589864:ILP589902 IVL589864:IVL589902 JFH589864:JFH589902 JPD589864:JPD589902 JYZ589864:JYZ589902 KIV589864:KIV589902 KSR589864:KSR589902 LCN589864:LCN589902 LMJ589864:LMJ589902 LWF589864:LWF589902 MGB589864:MGB589902 MPX589864:MPX589902 MZT589864:MZT589902 NJP589864:NJP589902 NTL589864:NTL589902 ODH589864:ODH589902 OND589864:OND589902 OWZ589864:OWZ589902 PGV589864:PGV589902 PQR589864:PQR589902 QAN589864:QAN589902 QKJ589864:QKJ589902 QUF589864:QUF589902 REB589864:REB589902 RNX589864:RNX589902 RXT589864:RXT589902 SHP589864:SHP589902 SRL589864:SRL589902 TBH589864:TBH589902 TLD589864:TLD589902 TUZ589864:TUZ589902 UEV589864:UEV589902 UOR589864:UOR589902 UYN589864:UYN589902 VIJ589864:VIJ589902 VSF589864:VSF589902 WCB589864:WCB589902 WLX589864:WLX589902 WVT589864:WVT589902 L655392:L655430 JH655400:JH655438 TD655400:TD655438 ACZ655400:ACZ655438 AMV655400:AMV655438 AWR655400:AWR655438 BGN655400:BGN655438 BQJ655400:BQJ655438 CAF655400:CAF655438 CKB655400:CKB655438 CTX655400:CTX655438 DDT655400:DDT655438 DNP655400:DNP655438 DXL655400:DXL655438 EHH655400:EHH655438 ERD655400:ERD655438 FAZ655400:FAZ655438 FKV655400:FKV655438 FUR655400:FUR655438 GEN655400:GEN655438 GOJ655400:GOJ655438 GYF655400:GYF655438 HIB655400:HIB655438 HRX655400:HRX655438 IBT655400:IBT655438 ILP655400:ILP655438 IVL655400:IVL655438 JFH655400:JFH655438 JPD655400:JPD655438 JYZ655400:JYZ655438 KIV655400:KIV655438 KSR655400:KSR655438 LCN655400:LCN655438 LMJ655400:LMJ655438 LWF655400:LWF655438 MGB655400:MGB655438 MPX655400:MPX655438 MZT655400:MZT655438 NJP655400:NJP655438 NTL655400:NTL655438 ODH655400:ODH655438 OND655400:OND655438 OWZ655400:OWZ655438 PGV655400:PGV655438 PQR655400:PQR655438 QAN655400:QAN655438 QKJ655400:QKJ655438 QUF655400:QUF655438 REB655400:REB655438 RNX655400:RNX655438 RXT655400:RXT655438 SHP655400:SHP655438 SRL655400:SRL655438 TBH655400:TBH655438 TLD655400:TLD655438 TUZ655400:TUZ655438 UEV655400:UEV655438 UOR655400:UOR655438 UYN655400:UYN655438 VIJ655400:VIJ655438 VSF655400:VSF655438 WCB655400:WCB655438 WLX655400:WLX655438 WVT655400:WVT655438 L720928:L720966 JH720936:JH720974 TD720936:TD720974 ACZ720936:ACZ720974 AMV720936:AMV720974 AWR720936:AWR720974 BGN720936:BGN720974 BQJ720936:BQJ720974 CAF720936:CAF720974 CKB720936:CKB720974 CTX720936:CTX720974 DDT720936:DDT720974 DNP720936:DNP720974 DXL720936:DXL720974 EHH720936:EHH720974 ERD720936:ERD720974 FAZ720936:FAZ720974 FKV720936:FKV720974 FUR720936:FUR720974 GEN720936:GEN720974 GOJ720936:GOJ720974 GYF720936:GYF720974 HIB720936:HIB720974 HRX720936:HRX720974 IBT720936:IBT720974 ILP720936:ILP720974 IVL720936:IVL720974 JFH720936:JFH720974 JPD720936:JPD720974 JYZ720936:JYZ720974 KIV720936:KIV720974 KSR720936:KSR720974 LCN720936:LCN720974 LMJ720936:LMJ720974 LWF720936:LWF720974 MGB720936:MGB720974 MPX720936:MPX720974 MZT720936:MZT720974 NJP720936:NJP720974 NTL720936:NTL720974 ODH720936:ODH720974 OND720936:OND720974 OWZ720936:OWZ720974 PGV720936:PGV720974 PQR720936:PQR720974 QAN720936:QAN720974 QKJ720936:QKJ720974 QUF720936:QUF720974 REB720936:REB720974 RNX720936:RNX720974 RXT720936:RXT720974 SHP720936:SHP720974 SRL720936:SRL720974 TBH720936:TBH720974 TLD720936:TLD720974 TUZ720936:TUZ720974 UEV720936:UEV720974 UOR720936:UOR720974 UYN720936:UYN720974 VIJ720936:VIJ720974 VSF720936:VSF720974 WCB720936:WCB720974 WLX720936:WLX720974 WVT720936:WVT720974 L786464:L786502 JH786472:JH786510 TD786472:TD786510 ACZ786472:ACZ786510 AMV786472:AMV786510 AWR786472:AWR786510 BGN786472:BGN786510 BQJ786472:BQJ786510 CAF786472:CAF786510 CKB786472:CKB786510 CTX786472:CTX786510 DDT786472:DDT786510 DNP786472:DNP786510 DXL786472:DXL786510 EHH786472:EHH786510 ERD786472:ERD786510 FAZ786472:FAZ786510 FKV786472:FKV786510 FUR786472:FUR786510 GEN786472:GEN786510 GOJ786472:GOJ786510 GYF786472:GYF786510 HIB786472:HIB786510 HRX786472:HRX786510 IBT786472:IBT786510 ILP786472:ILP786510 IVL786472:IVL786510 JFH786472:JFH786510 JPD786472:JPD786510 JYZ786472:JYZ786510 KIV786472:KIV786510 KSR786472:KSR786510 LCN786472:LCN786510 LMJ786472:LMJ786510 LWF786472:LWF786510 MGB786472:MGB786510 MPX786472:MPX786510 MZT786472:MZT786510 NJP786472:NJP786510 NTL786472:NTL786510 ODH786472:ODH786510 OND786472:OND786510 OWZ786472:OWZ786510 PGV786472:PGV786510 PQR786472:PQR786510 QAN786472:QAN786510 QKJ786472:QKJ786510 QUF786472:QUF786510 REB786472:REB786510 RNX786472:RNX786510 RXT786472:RXT786510 SHP786472:SHP786510 SRL786472:SRL786510 TBH786472:TBH786510 TLD786472:TLD786510 TUZ786472:TUZ786510 UEV786472:UEV786510 UOR786472:UOR786510 UYN786472:UYN786510 VIJ786472:VIJ786510 VSF786472:VSF786510 WCB786472:WCB786510 WLX786472:WLX786510 WVT786472:WVT786510 L852000:L852038 JH852008:JH852046 TD852008:TD852046 ACZ852008:ACZ852046 AMV852008:AMV852046 AWR852008:AWR852046 BGN852008:BGN852046 BQJ852008:BQJ852046 CAF852008:CAF852046 CKB852008:CKB852046 CTX852008:CTX852046 DDT852008:DDT852046 DNP852008:DNP852046 DXL852008:DXL852046 EHH852008:EHH852046 ERD852008:ERD852046 FAZ852008:FAZ852046 FKV852008:FKV852046 FUR852008:FUR852046 GEN852008:GEN852046 GOJ852008:GOJ852046 GYF852008:GYF852046 HIB852008:HIB852046 HRX852008:HRX852046 IBT852008:IBT852046 ILP852008:ILP852046 IVL852008:IVL852046 JFH852008:JFH852046 JPD852008:JPD852046 JYZ852008:JYZ852046 KIV852008:KIV852046 KSR852008:KSR852046 LCN852008:LCN852046 LMJ852008:LMJ852046 LWF852008:LWF852046 MGB852008:MGB852046 MPX852008:MPX852046 MZT852008:MZT852046 NJP852008:NJP852046 NTL852008:NTL852046 ODH852008:ODH852046 OND852008:OND852046 OWZ852008:OWZ852046 PGV852008:PGV852046 PQR852008:PQR852046 QAN852008:QAN852046 QKJ852008:QKJ852046 QUF852008:QUF852046 REB852008:REB852046 RNX852008:RNX852046 RXT852008:RXT852046 SHP852008:SHP852046 SRL852008:SRL852046 TBH852008:TBH852046 TLD852008:TLD852046 TUZ852008:TUZ852046 UEV852008:UEV852046 UOR852008:UOR852046 UYN852008:UYN852046 VIJ852008:VIJ852046 VSF852008:VSF852046 WCB852008:WCB852046 WLX852008:WLX852046 WVT852008:WVT852046 L917536:L917574 JH917544:JH917582 TD917544:TD917582 ACZ917544:ACZ917582 AMV917544:AMV917582 AWR917544:AWR917582 BGN917544:BGN917582 BQJ917544:BQJ917582 CAF917544:CAF917582 CKB917544:CKB917582 CTX917544:CTX917582 DDT917544:DDT917582 DNP917544:DNP917582 DXL917544:DXL917582 EHH917544:EHH917582 ERD917544:ERD917582 FAZ917544:FAZ917582 FKV917544:FKV917582 FUR917544:FUR917582 GEN917544:GEN917582 GOJ917544:GOJ917582 GYF917544:GYF917582 HIB917544:HIB917582 HRX917544:HRX917582 IBT917544:IBT917582 ILP917544:ILP917582 IVL917544:IVL917582 JFH917544:JFH917582 JPD917544:JPD917582 JYZ917544:JYZ917582 KIV917544:KIV917582 KSR917544:KSR917582 LCN917544:LCN917582 LMJ917544:LMJ917582 LWF917544:LWF917582 MGB917544:MGB917582 MPX917544:MPX917582 MZT917544:MZT917582 NJP917544:NJP917582 NTL917544:NTL917582 ODH917544:ODH917582 OND917544:OND917582 OWZ917544:OWZ917582 PGV917544:PGV917582 PQR917544:PQR917582 QAN917544:QAN917582 QKJ917544:QKJ917582 QUF917544:QUF917582 REB917544:REB917582 RNX917544:RNX917582 RXT917544:RXT917582 SHP917544:SHP917582 SRL917544:SRL917582 TBH917544:TBH917582 TLD917544:TLD917582 TUZ917544:TUZ917582 UEV917544:UEV917582 UOR917544:UOR917582 UYN917544:UYN917582 VIJ917544:VIJ917582 VSF917544:VSF917582 WCB917544:WCB917582 WLX917544:WLX917582 WVT917544:WVT917582 L983072:L983110 JH983080:JH983118 TD983080:TD983118 ACZ983080:ACZ983118 AMV983080:AMV983118 AWR983080:AWR983118 BGN983080:BGN983118 BQJ983080:BQJ983118 CAF983080:CAF983118 CKB983080:CKB983118 CTX983080:CTX983118 DDT983080:DDT983118 DNP983080:DNP983118 DXL983080:DXL983118 EHH983080:EHH983118 ERD983080:ERD983118 FAZ983080:FAZ983118 FKV983080:FKV983118 FUR983080:FUR983118 GEN983080:GEN983118 GOJ983080:GOJ983118 GYF983080:GYF983118 HIB983080:HIB983118 HRX983080:HRX983118 IBT983080:IBT983118 ILP983080:ILP983118 IVL983080:IVL983118 JFH983080:JFH983118 JPD983080:JPD983118 JYZ983080:JYZ983118 KIV983080:KIV983118 KSR983080:KSR983118 LCN983080:LCN983118 LMJ983080:LMJ983118 LWF983080:LWF983118 MGB983080:MGB983118 MPX983080:MPX983118 MZT983080:MZT983118 NJP983080:NJP983118 NTL983080:NTL983118 ODH983080:ODH983118 OND983080:OND983118 OWZ983080:OWZ983118 PGV983080:PGV983118 PQR983080:PQR983118 QAN983080:QAN983118 QKJ983080:QKJ983118 QUF983080:QUF983118 REB983080:REB983118 RNX983080:RNX983118 RXT983080:RXT983118 SHP983080:SHP983118 SRL983080:SRL983118 TBH983080:TBH983118 TLD983080:TLD983118 TUZ983080:TUZ983118 UEV983080:UEV983118 UOR983080:UOR983118 UYN983080:UYN983118 VIJ983080:VIJ983118 VSF983080:VSF983118 WCB983080:WCB983118 WLX983080:WLX983118 WVT983080:WVT983118 L47 L53:L71 L65554:L65561 JH65562:JH65569 TD65562:TD65569 ACZ65562:ACZ65569 AMV65562:AMV65569 AWR65562:AWR65569 BGN65562:BGN65569 BQJ65562:BQJ65569 CAF65562:CAF65569 CKB65562:CKB65569 CTX65562:CTX65569 DDT65562:DDT65569 DNP65562:DNP65569 DXL65562:DXL65569 EHH65562:EHH65569 ERD65562:ERD65569 FAZ65562:FAZ65569 FKV65562:FKV65569 FUR65562:FUR65569 GEN65562:GEN65569 GOJ65562:GOJ65569 GYF65562:GYF65569 HIB65562:HIB65569 HRX65562:HRX65569 IBT65562:IBT65569 ILP65562:ILP65569 IVL65562:IVL65569 JFH65562:JFH65569 JPD65562:JPD65569 JYZ65562:JYZ65569 KIV65562:KIV65569 KSR65562:KSR65569 LCN65562:LCN65569 LMJ65562:LMJ65569 LWF65562:LWF65569 MGB65562:MGB65569 MPX65562:MPX65569 MZT65562:MZT65569 NJP65562:NJP65569 NTL65562:NTL65569 ODH65562:ODH65569 OND65562:OND65569 OWZ65562:OWZ65569 PGV65562:PGV65569 PQR65562:PQR65569 QAN65562:QAN65569 QKJ65562:QKJ65569 QUF65562:QUF65569 REB65562:REB65569 RNX65562:RNX65569 RXT65562:RXT65569 SHP65562:SHP65569 SRL65562:SRL65569 TBH65562:TBH65569 TLD65562:TLD65569 TUZ65562:TUZ65569 UEV65562:UEV65569 UOR65562:UOR65569 UYN65562:UYN65569 VIJ65562:VIJ65569 VSF65562:VSF65569 WCB65562:WCB65569 WLX65562:WLX65569 WVT65562:WVT65569 L131090:L131097 JH131098:JH131105 TD131098:TD131105 ACZ131098:ACZ131105 AMV131098:AMV131105 AWR131098:AWR131105 BGN131098:BGN131105 BQJ131098:BQJ131105 CAF131098:CAF131105 CKB131098:CKB131105 CTX131098:CTX131105 DDT131098:DDT131105 DNP131098:DNP131105 DXL131098:DXL131105 EHH131098:EHH131105 ERD131098:ERD131105 FAZ131098:FAZ131105 FKV131098:FKV131105 FUR131098:FUR131105 GEN131098:GEN131105 GOJ131098:GOJ131105 GYF131098:GYF131105 HIB131098:HIB131105 HRX131098:HRX131105 IBT131098:IBT131105 ILP131098:ILP131105 IVL131098:IVL131105 JFH131098:JFH131105 JPD131098:JPD131105 JYZ131098:JYZ131105 KIV131098:KIV131105 KSR131098:KSR131105 LCN131098:LCN131105 LMJ131098:LMJ131105 LWF131098:LWF131105 MGB131098:MGB131105 MPX131098:MPX131105 MZT131098:MZT131105 NJP131098:NJP131105 NTL131098:NTL131105 ODH131098:ODH131105 OND131098:OND131105 OWZ131098:OWZ131105 PGV131098:PGV131105 PQR131098:PQR131105 QAN131098:QAN131105 QKJ131098:QKJ131105 QUF131098:QUF131105 REB131098:REB131105 RNX131098:RNX131105 RXT131098:RXT131105 SHP131098:SHP131105 SRL131098:SRL131105 TBH131098:TBH131105 TLD131098:TLD131105 TUZ131098:TUZ131105 UEV131098:UEV131105 UOR131098:UOR131105 UYN131098:UYN131105 VIJ131098:VIJ131105 VSF131098:VSF131105 WCB131098:WCB131105 WLX131098:WLX131105 WVT131098:WVT131105 L196626:L196633 JH196634:JH196641 TD196634:TD196641 ACZ196634:ACZ196641 AMV196634:AMV196641 AWR196634:AWR196641 BGN196634:BGN196641 BQJ196634:BQJ196641 CAF196634:CAF196641 CKB196634:CKB196641 CTX196634:CTX196641 DDT196634:DDT196641 DNP196634:DNP196641 DXL196634:DXL196641 EHH196634:EHH196641 ERD196634:ERD196641 FAZ196634:FAZ196641 FKV196634:FKV196641 FUR196634:FUR196641 GEN196634:GEN196641 GOJ196634:GOJ196641 GYF196634:GYF196641 HIB196634:HIB196641 HRX196634:HRX196641 IBT196634:IBT196641 ILP196634:ILP196641 IVL196634:IVL196641 JFH196634:JFH196641 JPD196634:JPD196641 JYZ196634:JYZ196641 KIV196634:KIV196641 KSR196634:KSR196641 LCN196634:LCN196641 LMJ196634:LMJ196641 LWF196634:LWF196641 MGB196634:MGB196641 MPX196634:MPX196641 MZT196634:MZT196641 NJP196634:NJP196641 NTL196634:NTL196641 ODH196634:ODH196641 OND196634:OND196641 OWZ196634:OWZ196641 PGV196634:PGV196641 PQR196634:PQR196641 QAN196634:QAN196641 QKJ196634:QKJ196641 QUF196634:QUF196641 REB196634:REB196641 RNX196634:RNX196641 RXT196634:RXT196641 SHP196634:SHP196641 SRL196634:SRL196641 TBH196634:TBH196641 TLD196634:TLD196641 TUZ196634:TUZ196641 UEV196634:UEV196641 UOR196634:UOR196641 UYN196634:UYN196641 VIJ196634:VIJ196641 VSF196634:VSF196641 WCB196634:WCB196641 WLX196634:WLX196641 WVT196634:WVT196641 L262162:L262169 JH262170:JH262177 TD262170:TD262177 ACZ262170:ACZ262177 AMV262170:AMV262177 AWR262170:AWR262177 BGN262170:BGN262177 BQJ262170:BQJ262177 CAF262170:CAF262177 CKB262170:CKB262177 CTX262170:CTX262177 DDT262170:DDT262177 DNP262170:DNP262177 DXL262170:DXL262177 EHH262170:EHH262177 ERD262170:ERD262177 FAZ262170:FAZ262177 FKV262170:FKV262177 FUR262170:FUR262177 GEN262170:GEN262177 GOJ262170:GOJ262177 GYF262170:GYF262177 HIB262170:HIB262177 HRX262170:HRX262177 IBT262170:IBT262177 ILP262170:ILP262177 IVL262170:IVL262177 JFH262170:JFH262177 JPD262170:JPD262177 JYZ262170:JYZ262177 KIV262170:KIV262177 KSR262170:KSR262177 LCN262170:LCN262177 LMJ262170:LMJ262177 LWF262170:LWF262177 MGB262170:MGB262177 MPX262170:MPX262177 MZT262170:MZT262177 NJP262170:NJP262177 NTL262170:NTL262177 ODH262170:ODH262177 OND262170:OND262177 OWZ262170:OWZ262177 PGV262170:PGV262177 PQR262170:PQR262177 QAN262170:QAN262177 QKJ262170:QKJ262177 QUF262170:QUF262177 REB262170:REB262177 RNX262170:RNX262177 RXT262170:RXT262177 SHP262170:SHP262177 SRL262170:SRL262177 TBH262170:TBH262177 TLD262170:TLD262177 TUZ262170:TUZ262177 UEV262170:UEV262177 UOR262170:UOR262177 UYN262170:UYN262177 VIJ262170:VIJ262177 VSF262170:VSF262177 WCB262170:WCB262177 WLX262170:WLX262177 WVT262170:WVT262177 L327698:L327705 JH327706:JH327713 TD327706:TD327713 ACZ327706:ACZ327713 AMV327706:AMV327713 AWR327706:AWR327713 BGN327706:BGN327713 BQJ327706:BQJ327713 CAF327706:CAF327713 CKB327706:CKB327713 CTX327706:CTX327713 DDT327706:DDT327713 DNP327706:DNP327713 DXL327706:DXL327713 EHH327706:EHH327713 ERD327706:ERD327713 FAZ327706:FAZ327713 FKV327706:FKV327713 FUR327706:FUR327713 GEN327706:GEN327713 GOJ327706:GOJ327713 GYF327706:GYF327713 HIB327706:HIB327713 HRX327706:HRX327713 IBT327706:IBT327713 ILP327706:ILP327713 IVL327706:IVL327713 JFH327706:JFH327713 JPD327706:JPD327713 JYZ327706:JYZ327713 KIV327706:KIV327713 KSR327706:KSR327713 LCN327706:LCN327713 LMJ327706:LMJ327713 LWF327706:LWF327713 MGB327706:MGB327713 MPX327706:MPX327713 MZT327706:MZT327713 NJP327706:NJP327713 NTL327706:NTL327713 ODH327706:ODH327713 OND327706:OND327713 OWZ327706:OWZ327713 PGV327706:PGV327713 PQR327706:PQR327713 QAN327706:QAN327713 QKJ327706:QKJ327713 QUF327706:QUF327713 REB327706:REB327713 RNX327706:RNX327713 RXT327706:RXT327713 SHP327706:SHP327713 SRL327706:SRL327713 TBH327706:TBH327713 TLD327706:TLD327713 TUZ327706:TUZ327713 UEV327706:UEV327713 UOR327706:UOR327713 UYN327706:UYN327713 VIJ327706:VIJ327713 VSF327706:VSF327713 WCB327706:WCB327713 WLX327706:WLX327713 WVT327706:WVT327713 L393234:L393241 JH393242:JH393249 TD393242:TD393249 ACZ393242:ACZ393249 AMV393242:AMV393249 AWR393242:AWR393249 BGN393242:BGN393249 BQJ393242:BQJ393249 CAF393242:CAF393249 CKB393242:CKB393249 CTX393242:CTX393249 DDT393242:DDT393249 DNP393242:DNP393249 DXL393242:DXL393249 EHH393242:EHH393249 ERD393242:ERD393249 FAZ393242:FAZ393249 FKV393242:FKV393249 FUR393242:FUR393249 GEN393242:GEN393249 GOJ393242:GOJ393249 GYF393242:GYF393249 HIB393242:HIB393249 HRX393242:HRX393249 IBT393242:IBT393249 ILP393242:ILP393249 IVL393242:IVL393249 JFH393242:JFH393249 JPD393242:JPD393249 JYZ393242:JYZ393249 KIV393242:KIV393249 KSR393242:KSR393249 LCN393242:LCN393249 LMJ393242:LMJ393249 LWF393242:LWF393249 MGB393242:MGB393249 MPX393242:MPX393249 MZT393242:MZT393249 NJP393242:NJP393249 NTL393242:NTL393249 ODH393242:ODH393249 OND393242:OND393249 OWZ393242:OWZ393249 PGV393242:PGV393249 PQR393242:PQR393249 QAN393242:QAN393249 QKJ393242:QKJ393249 QUF393242:QUF393249 REB393242:REB393249 RNX393242:RNX393249 RXT393242:RXT393249 SHP393242:SHP393249 SRL393242:SRL393249 TBH393242:TBH393249 TLD393242:TLD393249 TUZ393242:TUZ393249 UEV393242:UEV393249 UOR393242:UOR393249 UYN393242:UYN393249 VIJ393242:VIJ393249 VSF393242:VSF393249 WCB393242:WCB393249 WLX393242:WLX393249 WVT393242:WVT393249 L458770:L458777 JH458778:JH458785 TD458778:TD458785 ACZ458778:ACZ458785 AMV458778:AMV458785 AWR458778:AWR458785 BGN458778:BGN458785 BQJ458778:BQJ458785 CAF458778:CAF458785 CKB458778:CKB458785 CTX458778:CTX458785 DDT458778:DDT458785 DNP458778:DNP458785 DXL458778:DXL458785 EHH458778:EHH458785 ERD458778:ERD458785 FAZ458778:FAZ458785 FKV458778:FKV458785 FUR458778:FUR458785 GEN458778:GEN458785 GOJ458778:GOJ458785 GYF458778:GYF458785 HIB458778:HIB458785 HRX458778:HRX458785 IBT458778:IBT458785 ILP458778:ILP458785 IVL458778:IVL458785 JFH458778:JFH458785 JPD458778:JPD458785 JYZ458778:JYZ458785 KIV458778:KIV458785 KSR458778:KSR458785 LCN458778:LCN458785 LMJ458778:LMJ458785 LWF458778:LWF458785 MGB458778:MGB458785 MPX458778:MPX458785 MZT458778:MZT458785 NJP458778:NJP458785 NTL458778:NTL458785 ODH458778:ODH458785 OND458778:OND458785 OWZ458778:OWZ458785 PGV458778:PGV458785 PQR458778:PQR458785 QAN458778:QAN458785 QKJ458778:QKJ458785 QUF458778:QUF458785 REB458778:REB458785 RNX458778:RNX458785 RXT458778:RXT458785 SHP458778:SHP458785 SRL458778:SRL458785 TBH458778:TBH458785 TLD458778:TLD458785 TUZ458778:TUZ458785 UEV458778:UEV458785 UOR458778:UOR458785 UYN458778:UYN458785 VIJ458778:VIJ458785 VSF458778:VSF458785 WCB458778:WCB458785 WLX458778:WLX458785 WVT458778:WVT458785 L524306:L524313 JH524314:JH524321 TD524314:TD524321 ACZ524314:ACZ524321 AMV524314:AMV524321 AWR524314:AWR524321 BGN524314:BGN524321 BQJ524314:BQJ524321 CAF524314:CAF524321 CKB524314:CKB524321 CTX524314:CTX524321 DDT524314:DDT524321 DNP524314:DNP524321 DXL524314:DXL524321 EHH524314:EHH524321 ERD524314:ERD524321 FAZ524314:FAZ524321 FKV524314:FKV524321 FUR524314:FUR524321 GEN524314:GEN524321 GOJ524314:GOJ524321 GYF524314:GYF524321 HIB524314:HIB524321 HRX524314:HRX524321 IBT524314:IBT524321 ILP524314:ILP524321 IVL524314:IVL524321 JFH524314:JFH524321 JPD524314:JPD524321 JYZ524314:JYZ524321 KIV524314:KIV524321 KSR524314:KSR524321 LCN524314:LCN524321 LMJ524314:LMJ524321 LWF524314:LWF524321 MGB524314:MGB524321 MPX524314:MPX524321 MZT524314:MZT524321 NJP524314:NJP524321 NTL524314:NTL524321 ODH524314:ODH524321 OND524314:OND524321 OWZ524314:OWZ524321 PGV524314:PGV524321 PQR524314:PQR524321 QAN524314:QAN524321 QKJ524314:QKJ524321 QUF524314:QUF524321 REB524314:REB524321 RNX524314:RNX524321 RXT524314:RXT524321 SHP524314:SHP524321 SRL524314:SRL524321 TBH524314:TBH524321 TLD524314:TLD524321 TUZ524314:TUZ524321 UEV524314:UEV524321 UOR524314:UOR524321 UYN524314:UYN524321 VIJ524314:VIJ524321 VSF524314:VSF524321 WCB524314:WCB524321 WLX524314:WLX524321 WVT524314:WVT524321 L589842:L589849 JH589850:JH589857 TD589850:TD589857 ACZ589850:ACZ589857 AMV589850:AMV589857 AWR589850:AWR589857 BGN589850:BGN589857 BQJ589850:BQJ589857 CAF589850:CAF589857 CKB589850:CKB589857 CTX589850:CTX589857 DDT589850:DDT589857 DNP589850:DNP589857 DXL589850:DXL589857 EHH589850:EHH589857 ERD589850:ERD589857 FAZ589850:FAZ589857 FKV589850:FKV589857 FUR589850:FUR589857 GEN589850:GEN589857 GOJ589850:GOJ589857 GYF589850:GYF589857 HIB589850:HIB589857 HRX589850:HRX589857 IBT589850:IBT589857 ILP589850:ILP589857 IVL589850:IVL589857 JFH589850:JFH589857 JPD589850:JPD589857 JYZ589850:JYZ589857 KIV589850:KIV589857 KSR589850:KSR589857 LCN589850:LCN589857 LMJ589850:LMJ589857 LWF589850:LWF589857 MGB589850:MGB589857 MPX589850:MPX589857 MZT589850:MZT589857 NJP589850:NJP589857 NTL589850:NTL589857 ODH589850:ODH589857 OND589850:OND589857 OWZ589850:OWZ589857 PGV589850:PGV589857 PQR589850:PQR589857 QAN589850:QAN589857 QKJ589850:QKJ589857 QUF589850:QUF589857 REB589850:REB589857 RNX589850:RNX589857 RXT589850:RXT589857 SHP589850:SHP589857 SRL589850:SRL589857 TBH589850:TBH589857 TLD589850:TLD589857 TUZ589850:TUZ589857 UEV589850:UEV589857 UOR589850:UOR589857 UYN589850:UYN589857 VIJ589850:VIJ589857 VSF589850:VSF589857 WCB589850:WCB589857 WLX589850:WLX589857 WVT589850:WVT589857 L655378:L655385 JH655386:JH655393 TD655386:TD655393 ACZ655386:ACZ655393 AMV655386:AMV655393 AWR655386:AWR655393 BGN655386:BGN655393 BQJ655386:BQJ655393 CAF655386:CAF655393 CKB655386:CKB655393 CTX655386:CTX655393 DDT655386:DDT655393 DNP655386:DNP655393 DXL655386:DXL655393 EHH655386:EHH655393 ERD655386:ERD655393 FAZ655386:FAZ655393 FKV655386:FKV655393 FUR655386:FUR655393 GEN655386:GEN655393 GOJ655386:GOJ655393 GYF655386:GYF655393 HIB655386:HIB655393 HRX655386:HRX655393 IBT655386:IBT655393 ILP655386:ILP655393 IVL655386:IVL655393 JFH655386:JFH655393 JPD655386:JPD655393 JYZ655386:JYZ655393 KIV655386:KIV655393 KSR655386:KSR655393 LCN655386:LCN655393 LMJ655386:LMJ655393 LWF655386:LWF655393 MGB655386:MGB655393 MPX655386:MPX655393 MZT655386:MZT655393 NJP655386:NJP655393 NTL655386:NTL655393 ODH655386:ODH655393 OND655386:OND655393 OWZ655386:OWZ655393 PGV655386:PGV655393 PQR655386:PQR655393 QAN655386:QAN655393 QKJ655386:QKJ655393 QUF655386:QUF655393 REB655386:REB655393 RNX655386:RNX655393 RXT655386:RXT655393 SHP655386:SHP655393 SRL655386:SRL655393 TBH655386:TBH655393 TLD655386:TLD655393 TUZ655386:TUZ655393 UEV655386:UEV655393 UOR655386:UOR655393 UYN655386:UYN655393 VIJ655386:VIJ655393 VSF655386:VSF655393 WCB655386:WCB655393 WLX655386:WLX655393 WVT655386:WVT655393 L720914:L720921 JH720922:JH720929 TD720922:TD720929 ACZ720922:ACZ720929 AMV720922:AMV720929 AWR720922:AWR720929 BGN720922:BGN720929 BQJ720922:BQJ720929 CAF720922:CAF720929 CKB720922:CKB720929 CTX720922:CTX720929 DDT720922:DDT720929 DNP720922:DNP720929 DXL720922:DXL720929 EHH720922:EHH720929 ERD720922:ERD720929 FAZ720922:FAZ720929 FKV720922:FKV720929 FUR720922:FUR720929 GEN720922:GEN720929 GOJ720922:GOJ720929 GYF720922:GYF720929 HIB720922:HIB720929 HRX720922:HRX720929 IBT720922:IBT720929 ILP720922:ILP720929 IVL720922:IVL720929 JFH720922:JFH720929 JPD720922:JPD720929 JYZ720922:JYZ720929 KIV720922:KIV720929 KSR720922:KSR720929 LCN720922:LCN720929 LMJ720922:LMJ720929 LWF720922:LWF720929 MGB720922:MGB720929 MPX720922:MPX720929 MZT720922:MZT720929 NJP720922:NJP720929 NTL720922:NTL720929 ODH720922:ODH720929 OND720922:OND720929 OWZ720922:OWZ720929 PGV720922:PGV720929 PQR720922:PQR720929 QAN720922:QAN720929 QKJ720922:QKJ720929 QUF720922:QUF720929 REB720922:REB720929 RNX720922:RNX720929 RXT720922:RXT720929 SHP720922:SHP720929 SRL720922:SRL720929 TBH720922:TBH720929 TLD720922:TLD720929 TUZ720922:TUZ720929 UEV720922:UEV720929 UOR720922:UOR720929 UYN720922:UYN720929 VIJ720922:VIJ720929 VSF720922:VSF720929 WCB720922:WCB720929 WLX720922:WLX720929 WVT720922:WVT720929 L786450:L786457 JH786458:JH786465 TD786458:TD786465 ACZ786458:ACZ786465 AMV786458:AMV786465 AWR786458:AWR786465 BGN786458:BGN786465 BQJ786458:BQJ786465 CAF786458:CAF786465 CKB786458:CKB786465 CTX786458:CTX786465 DDT786458:DDT786465 DNP786458:DNP786465 DXL786458:DXL786465 EHH786458:EHH786465 ERD786458:ERD786465 FAZ786458:FAZ786465 FKV786458:FKV786465 FUR786458:FUR786465 GEN786458:GEN786465 GOJ786458:GOJ786465 GYF786458:GYF786465 HIB786458:HIB786465 HRX786458:HRX786465 IBT786458:IBT786465 ILP786458:ILP786465 IVL786458:IVL786465 JFH786458:JFH786465 JPD786458:JPD786465 JYZ786458:JYZ786465 KIV786458:KIV786465 KSR786458:KSR786465 LCN786458:LCN786465 LMJ786458:LMJ786465 LWF786458:LWF786465 MGB786458:MGB786465 MPX786458:MPX786465 MZT786458:MZT786465 NJP786458:NJP786465 NTL786458:NTL786465 ODH786458:ODH786465 OND786458:OND786465 OWZ786458:OWZ786465 PGV786458:PGV786465 PQR786458:PQR786465 QAN786458:QAN786465 QKJ786458:QKJ786465 QUF786458:QUF786465 REB786458:REB786465 RNX786458:RNX786465 RXT786458:RXT786465 SHP786458:SHP786465 SRL786458:SRL786465 TBH786458:TBH786465 TLD786458:TLD786465 TUZ786458:TUZ786465 UEV786458:UEV786465 UOR786458:UOR786465 UYN786458:UYN786465 VIJ786458:VIJ786465 VSF786458:VSF786465 WCB786458:WCB786465 WLX786458:WLX786465 WVT786458:WVT786465 L851986:L851993 JH851994:JH852001 TD851994:TD852001 ACZ851994:ACZ852001 AMV851994:AMV852001 AWR851994:AWR852001 BGN851994:BGN852001 BQJ851994:BQJ852001 CAF851994:CAF852001 CKB851994:CKB852001 CTX851994:CTX852001 DDT851994:DDT852001 DNP851994:DNP852001 DXL851994:DXL852001 EHH851994:EHH852001 ERD851994:ERD852001 FAZ851994:FAZ852001 FKV851994:FKV852001 FUR851994:FUR852001 GEN851994:GEN852001 GOJ851994:GOJ852001 GYF851994:GYF852001 HIB851994:HIB852001 HRX851994:HRX852001 IBT851994:IBT852001 ILP851994:ILP852001 IVL851994:IVL852001 JFH851994:JFH852001 JPD851994:JPD852001 JYZ851994:JYZ852001 KIV851994:KIV852001 KSR851994:KSR852001 LCN851994:LCN852001 LMJ851994:LMJ852001 LWF851994:LWF852001 MGB851994:MGB852001 MPX851994:MPX852001 MZT851994:MZT852001 NJP851994:NJP852001 NTL851994:NTL852001 ODH851994:ODH852001 OND851994:OND852001 OWZ851994:OWZ852001 PGV851994:PGV852001 PQR851994:PQR852001 QAN851994:QAN852001 QKJ851994:QKJ852001 QUF851994:QUF852001 REB851994:REB852001 RNX851994:RNX852001 RXT851994:RXT852001 SHP851994:SHP852001 SRL851994:SRL852001 TBH851994:TBH852001 TLD851994:TLD852001 TUZ851994:TUZ852001 UEV851994:UEV852001 UOR851994:UOR852001 UYN851994:UYN852001 VIJ851994:VIJ852001 VSF851994:VSF852001 WCB851994:WCB852001 WLX851994:WLX852001 WVT851994:WVT852001 L917522:L917529 JH917530:JH917537 TD917530:TD917537 ACZ917530:ACZ917537 AMV917530:AMV917537 AWR917530:AWR917537 BGN917530:BGN917537 BQJ917530:BQJ917537 CAF917530:CAF917537 CKB917530:CKB917537 CTX917530:CTX917537 DDT917530:DDT917537 DNP917530:DNP917537 DXL917530:DXL917537 EHH917530:EHH917537 ERD917530:ERD917537 FAZ917530:FAZ917537 FKV917530:FKV917537 FUR917530:FUR917537 GEN917530:GEN917537 GOJ917530:GOJ917537 GYF917530:GYF917537 HIB917530:HIB917537 HRX917530:HRX917537 IBT917530:IBT917537 ILP917530:ILP917537 IVL917530:IVL917537 JFH917530:JFH917537 JPD917530:JPD917537 JYZ917530:JYZ917537 KIV917530:KIV917537 KSR917530:KSR917537 LCN917530:LCN917537 LMJ917530:LMJ917537 LWF917530:LWF917537 MGB917530:MGB917537 MPX917530:MPX917537 MZT917530:MZT917537 NJP917530:NJP917537 NTL917530:NTL917537 ODH917530:ODH917537 OND917530:OND917537 OWZ917530:OWZ917537 PGV917530:PGV917537 PQR917530:PQR917537 QAN917530:QAN917537 QKJ917530:QKJ917537 QUF917530:QUF917537 REB917530:REB917537 RNX917530:RNX917537 RXT917530:RXT917537 SHP917530:SHP917537 SRL917530:SRL917537 TBH917530:TBH917537 TLD917530:TLD917537 TUZ917530:TUZ917537 UEV917530:UEV917537 UOR917530:UOR917537 UYN917530:UYN917537 VIJ917530:VIJ917537 VSF917530:VSF917537 WCB917530:WCB917537 WLX917530:WLX917537 WVT917530:WVT917537 L983058:L983065 JH983066:JH983073 TD983066:TD983073 ACZ983066:ACZ983073 AMV983066:AMV983073 AWR983066:AWR983073 BGN983066:BGN983073 BQJ983066:BQJ983073 CAF983066:CAF983073 CKB983066:CKB983073 CTX983066:CTX983073 DDT983066:DDT983073 DNP983066:DNP983073 DXL983066:DXL983073 EHH983066:EHH983073 ERD983066:ERD983073 FAZ983066:FAZ983073 FKV983066:FKV983073 FUR983066:FUR983073 GEN983066:GEN983073 GOJ983066:GOJ983073 GYF983066:GYF983073 HIB983066:HIB983073 HRX983066:HRX983073 IBT983066:IBT983073 ILP983066:ILP983073 IVL983066:IVL983073 JFH983066:JFH983073 JPD983066:JPD983073 JYZ983066:JYZ983073 KIV983066:KIV983073 KSR983066:KSR983073 LCN983066:LCN983073 LMJ983066:LMJ983073 LWF983066:LWF983073 MGB983066:MGB983073 MPX983066:MPX983073 MZT983066:MZT983073 NJP983066:NJP983073 NTL983066:NTL983073 ODH983066:ODH983073 OND983066:OND983073 OWZ983066:OWZ983073 PGV983066:PGV983073 PQR983066:PQR983073 QAN983066:QAN983073 QKJ983066:QKJ983073 QUF983066:QUF983073 REB983066:REB983073 RNX983066:RNX983073 RXT983066:RXT983073 SHP983066:SHP983073 SRL983066:SRL983073 TBH983066:TBH983073 TLD983066:TLD983073 TUZ983066:TUZ983073 UEV983066:UEV983073 UOR983066:UOR983073 UYN983066:UYN983073 VIJ983066:VIJ983073 VSF983066:VSF983073 WCB983066:WCB983073 WLX983066:WLX983073 WVT47:WVT55 WLX47:WLX55 WCB47:WCB55 VSF47:VSF55 VIJ47:VIJ55 UYN47:UYN55 UOR47:UOR55 UEV47:UEV55 TUZ47:TUZ55 TLD47:TLD55 TBH47:TBH55 SRL47:SRL55 SHP47:SHP55 RXT47:RXT55 RNX47:RNX55 REB47:REB55 QUF47:QUF55 QKJ47:QKJ55 QAN47:QAN55 PQR47:PQR55 PGV47:PGV55 OWZ47:OWZ55 OND47:OND55 ODH47:ODH55 NTL47:NTL55 NJP47:NJP55 MZT47:MZT55 MPX47:MPX55 MGB47:MGB55 LWF47:LWF55 LMJ47:LMJ55 LCN47:LCN55 KSR47:KSR55 KIV47:KIV55 JYZ47:JYZ55 JPD47:JPD55 JFH47:JFH55 IVL47:IVL55 ILP47:ILP55 IBT47:IBT55 HRX47:HRX55 HIB47:HIB55 GYF47:GYF55 GOJ47:GOJ55 GEN47:GEN55 FUR47:FUR55 FKV47:FKV55 FAZ47:FAZ55 ERD47:ERD55 EHH47:EHH55 DXL47:DXL55 DNP47:DNP55 DDT47:DDT55 CTX47:CTX55 CKB47:CKB55 CAF47:CAF55 BQJ47:BQJ55 BGN47:BGN55 AWR47:AWR55 AMV47:AMV55 ACZ47:ACZ55 TD47:TD55 JH47:JH55">
      <formula1>$K$130:$K$132</formula1>
    </dataValidation>
    <dataValidation type="textLength" operator="lessThanOrEqual" allowBlank="1" showInputMessage="1" showErrorMessage="1" errorTitle="Description is to long!" error="Maximum of 250 characters.  Please shorten the length of the description." sqref="D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D65526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D131062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D196598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D262134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D327670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D393206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D458742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D524278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D589814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D655350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D720886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D786422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D851958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D917494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D983030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formula1>250</formula1>
    </dataValidation>
    <dataValidation type="list" allowBlank="1" showInputMessage="1" showErrorMessage="1" sqref="D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D65535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D131071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D196607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D262143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D327679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D393215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D458751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D524287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D589823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D655359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D720895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D786431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D851967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D917503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D983039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"&lt;select from list&gt;, Yes, No"</formula1>
    </dataValidation>
    <dataValidation type="list" allowBlank="1" showInputMessage="1" showErrorMessage="1" sqref="D13:E13 WVM983045:WVN983045 WLQ983045:WLR983045 WBU983045:WBV983045 VRY983045:VRZ983045 VIC983045:VID983045 UYG983045:UYH983045 UOK983045:UOL983045 UEO983045:UEP983045 TUS983045:TUT983045 TKW983045:TKX983045 TBA983045:TBB983045 SRE983045:SRF983045 SHI983045:SHJ983045 RXM983045:RXN983045 RNQ983045:RNR983045 RDU983045:RDV983045 QTY983045:QTZ983045 QKC983045:QKD983045 QAG983045:QAH983045 PQK983045:PQL983045 PGO983045:PGP983045 OWS983045:OWT983045 OMW983045:OMX983045 ODA983045:ODB983045 NTE983045:NTF983045 NJI983045:NJJ983045 MZM983045:MZN983045 MPQ983045:MPR983045 MFU983045:MFV983045 LVY983045:LVZ983045 LMC983045:LMD983045 LCG983045:LCH983045 KSK983045:KSL983045 KIO983045:KIP983045 JYS983045:JYT983045 JOW983045:JOX983045 JFA983045:JFB983045 IVE983045:IVF983045 ILI983045:ILJ983045 IBM983045:IBN983045 HRQ983045:HRR983045 HHU983045:HHV983045 GXY983045:GXZ983045 GOC983045:GOD983045 GEG983045:GEH983045 FUK983045:FUL983045 FKO983045:FKP983045 FAS983045:FAT983045 EQW983045:EQX983045 EHA983045:EHB983045 DXE983045:DXF983045 DNI983045:DNJ983045 DDM983045:DDN983045 CTQ983045:CTR983045 CJU983045:CJV983045 BZY983045:BZZ983045 BQC983045:BQD983045 BGG983045:BGH983045 AWK983045:AWL983045 AMO983045:AMP983045 ACS983045:ACT983045 SW983045:SX983045 JA983045:JB983045 D983037:E983037 WVM917509:WVN917509 WLQ917509:WLR917509 WBU917509:WBV917509 VRY917509:VRZ917509 VIC917509:VID917509 UYG917509:UYH917509 UOK917509:UOL917509 UEO917509:UEP917509 TUS917509:TUT917509 TKW917509:TKX917509 TBA917509:TBB917509 SRE917509:SRF917509 SHI917509:SHJ917509 RXM917509:RXN917509 RNQ917509:RNR917509 RDU917509:RDV917509 QTY917509:QTZ917509 QKC917509:QKD917509 QAG917509:QAH917509 PQK917509:PQL917509 PGO917509:PGP917509 OWS917509:OWT917509 OMW917509:OMX917509 ODA917509:ODB917509 NTE917509:NTF917509 NJI917509:NJJ917509 MZM917509:MZN917509 MPQ917509:MPR917509 MFU917509:MFV917509 LVY917509:LVZ917509 LMC917509:LMD917509 LCG917509:LCH917509 KSK917509:KSL917509 KIO917509:KIP917509 JYS917509:JYT917509 JOW917509:JOX917509 JFA917509:JFB917509 IVE917509:IVF917509 ILI917509:ILJ917509 IBM917509:IBN917509 HRQ917509:HRR917509 HHU917509:HHV917509 GXY917509:GXZ917509 GOC917509:GOD917509 GEG917509:GEH917509 FUK917509:FUL917509 FKO917509:FKP917509 FAS917509:FAT917509 EQW917509:EQX917509 EHA917509:EHB917509 DXE917509:DXF917509 DNI917509:DNJ917509 DDM917509:DDN917509 CTQ917509:CTR917509 CJU917509:CJV917509 BZY917509:BZZ917509 BQC917509:BQD917509 BGG917509:BGH917509 AWK917509:AWL917509 AMO917509:AMP917509 ACS917509:ACT917509 SW917509:SX917509 JA917509:JB917509 D917501:E917501 WVM851973:WVN851973 WLQ851973:WLR851973 WBU851973:WBV851973 VRY851973:VRZ851973 VIC851973:VID851973 UYG851973:UYH851973 UOK851973:UOL851973 UEO851973:UEP851973 TUS851973:TUT851973 TKW851973:TKX851973 TBA851973:TBB851973 SRE851973:SRF851973 SHI851973:SHJ851973 RXM851973:RXN851973 RNQ851973:RNR851973 RDU851973:RDV851973 QTY851973:QTZ851973 QKC851973:QKD851973 QAG851973:QAH851973 PQK851973:PQL851973 PGO851973:PGP851973 OWS851973:OWT851973 OMW851973:OMX851973 ODA851973:ODB851973 NTE851973:NTF851973 NJI851973:NJJ851973 MZM851973:MZN851973 MPQ851973:MPR851973 MFU851973:MFV851973 LVY851973:LVZ851973 LMC851973:LMD851973 LCG851973:LCH851973 KSK851973:KSL851973 KIO851973:KIP851973 JYS851973:JYT851973 JOW851973:JOX851973 JFA851973:JFB851973 IVE851973:IVF851973 ILI851973:ILJ851973 IBM851973:IBN851973 HRQ851973:HRR851973 HHU851973:HHV851973 GXY851973:GXZ851973 GOC851973:GOD851973 GEG851973:GEH851973 FUK851973:FUL851973 FKO851973:FKP851973 FAS851973:FAT851973 EQW851973:EQX851973 EHA851973:EHB851973 DXE851973:DXF851973 DNI851973:DNJ851973 DDM851973:DDN851973 CTQ851973:CTR851973 CJU851973:CJV851973 BZY851973:BZZ851973 BQC851973:BQD851973 BGG851973:BGH851973 AWK851973:AWL851973 AMO851973:AMP851973 ACS851973:ACT851973 SW851973:SX851973 JA851973:JB851973 D851965:E851965 WVM786437:WVN786437 WLQ786437:WLR786437 WBU786437:WBV786437 VRY786437:VRZ786437 VIC786437:VID786437 UYG786437:UYH786437 UOK786437:UOL786437 UEO786437:UEP786437 TUS786437:TUT786437 TKW786437:TKX786437 TBA786437:TBB786437 SRE786437:SRF786437 SHI786437:SHJ786437 RXM786437:RXN786437 RNQ786437:RNR786437 RDU786437:RDV786437 QTY786437:QTZ786437 QKC786437:QKD786437 QAG786437:QAH786437 PQK786437:PQL786437 PGO786437:PGP786437 OWS786437:OWT786437 OMW786437:OMX786437 ODA786437:ODB786437 NTE786437:NTF786437 NJI786437:NJJ786437 MZM786437:MZN786437 MPQ786437:MPR786437 MFU786437:MFV786437 LVY786437:LVZ786437 LMC786437:LMD786437 LCG786437:LCH786437 KSK786437:KSL786437 KIO786437:KIP786437 JYS786437:JYT786437 JOW786437:JOX786437 JFA786437:JFB786437 IVE786437:IVF786437 ILI786437:ILJ786437 IBM786437:IBN786437 HRQ786437:HRR786437 HHU786437:HHV786437 GXY786437:GXZ786437 GOC786437:GOD786437 GEG786437:GEH786437 FUK786437:FUL786437 FKO786437:FKP786437 FAS786437:FAT786437 EQW786437:EQX786437 EHA786437:EHB786437 DXE786437:DXF786437 DNI786437:DNJ786437 DDM786437:DDN786437 CTQ786437:CTR786437 CJU786437:CJV786437 BZY786437:BZZ786437 BQC786437:BQD786437 BGG786437:BGH786437 AWK786437:AWL786437 AMO786437:AMP786437 ACS786437:ACT786437 SW786437:SX786437 JA786437:JB786437 D786429:E786429 WVM720901:WVN720901 WLQ720901:WLR720901 WBU720901:WBV720901 VRY720901:VRZ720901 VIC720901:VID720901 UYG720901:UYH720901 UOK720901:UOL720901 UEO720901:UEP720901 TUS720901:TUT720901 TKW720901:TKX720901 TBA720901:TBB720901 SRE720901:SRF720901 SHI720901:SHJ720901 RXM720901:RXN720901 RNQ720901:RNR720901 RDU720901:RDV720901 QTY720901:QTZ720901 QKC720901:QKD720901 QAG720901:QAH720901 PQK720901:PQL720901 PGO720901:PGP720901 OWS720901:OWT720901 OMW720901:OMX720901 ODA720901:ODB720901 NTE720901:NTF720901 NJI720901:NJJ720901 MZM720901:MZN720901 MPQ720901:MPR720901 MFU720901:MFV720901 LVY720901:LVZ720901 LMC720901:LMD720901 LCG720901:LCH720901 KSK720901:KSL720901 KIO720901:KIP720901 JYS720901:JYT720901 JOW720901:JOX720901 JFA720901:JFB720901 IVE720901:IVF720901 ILI720901:ILJ720901 IBM720901:IBN720901 HRQ720901:HRR720901 HHU720901:HHV720901 GXY720901:GXZ720901 GOC720901:GOD720901 GEG720901:GEH720901 FUK720901:FUL720901 FKO720901:FKP720901 FAS720901:FAT720901 EQW720901:EQX720901 EHA720901:EHB720901 DXE720901:DXF720901 DNI720901:DNJ720901 DDM720901:DDN720901 CTQ720901:CTR720901 CJU720901:CJV720901 BZY720901:BZZ720901 BQC720901:BQD720901 BGG720901:BGH720901 AWK720901:AWL720901 AMO720901:AMP720901 ACS720901:ACT720901 SW720901:SX720901 JA720901:JB720901 D720893:E720893 WVM655365:WVN655365 WLQ655365:WLR655365 WBU655365:WBV655365 VRY655365:VRZ655365 VIC655365:VID655365 UYG655365:UYH655365 UOK655365:UOL655365 UEO655365:UEP655365 TUS655365:TUT655365 TKW655365:TKX655365 TBA655365:TBB655365 SRE655365:SRF655365 SHI655365:SHJ655365 RXM655365:RXN655365 RNQ655365:RNR655365 RDU655365:RDV655365 QTY655365:QTZ655365 QKC655365:QKD655365 QAG655365:QAH655365 PQK655365:PQL655365 PGO655365:PGP655365 OWS655365:OWT655365 OMW655365:OMX655365 ODA655365:ODB655365 NTE655365:NTF655365 NJI655365:NJJ655365 MZM655365:MZN655365 MPQ655365:MPR655365 MFU655365:MFV655365 LVY655365:LVZ655365 LMC655365:LMD655365 LCG655365:LCH655365 KSK655365:KSL655365 KIO655365:KIP655365 JYS655365:JYT655365 JOW655365:JOX655365 JFA655365:JFB655365 IVE655365:IVF655365 ILI655365:ILJ655365 IBM655365:IBN655365 HRQ655365:HRR655365 HHU655365:HHV655365 GXY655365:GXZ655365 GOC655365:GOD655365 GEG655365:GEH655365 FUK655365:FUL655365 FKO655365:FKP655365 FAS655365:FAT655365 EQW655365:EQX655365 EHA655365:EHB655365 DXE655365:DXF655365 DNI655365:DNJ655365 DDM655365:DDN655365 CTQ655365:CTR655365 CJU655365:CJV655365 BZY655365:BZZ655365 BQC655365:BQD655365 BGG655365:BGH655365 AWK655365:AWL655365 AMO655365:AMP655365 ACS655365:ACT655365 SW655365:SX655365 JA655365:JB655365 D655357:E655357 WVM589829:WVN589829 WLQ589829:WLR589829 WBU589829:WBV589829 VRY589829:VRZ589829 VIC589829:VID589829 UYG589829:UYH589829 UOK589829:UOL589829 UEO589829:UEP589829 TUS589829:TUT589829 TKW589829:TKX589829 TBA589829:TBB589829 SRE589829:SRF589829 SHI589829:SHJ589829 RXM589829:RXN589829 RNQ589829:RNR589829 RDU589829:RDV589829 QTY589829:QTZ589829 QKC589829:QKD589829 QAG589829:QAH589829 PQK589829:PQL589829 PGO589829:PGP589829 OWS589829:OWT589829 OMW589829:OMX589829 ODA589829:ODB589829 NTE589829:NTF589829 NJI589829:NJJ589829 MZM589829:MZN589829 MPQ589829:MPR589829 MFU589829:MFV589829 LVY589829:LVZ589829 LMC589829:LMD589829 LCG589829:LCH589829 KSK589829:KSL589829 KIO589829:KIP589829 JYS589829:JYT589829 JOW589829:JOX589829 JFA589829:JFB589829 IVE589829:IVF589829 ILI589829:ILJ589829 IBM589829:IBN589829 HRQ589829:HRR589829 HHU589829:HHV589829 GXY589829:GXZ589829 GOC589829:GOD589829 GEG589829:GEH589829 FUK589829:FUL589829 FKO589829:FKP589829 FAS589829:FAT589829 EQW589829:EQX589829 EHA589829:EHB589829 DXE589829:DXF589829 DNI589829:DNJ589829 DDM589829:DDN589829 CTQ589829:CTR589829 CJU589829:CJV589829 BZY589829:BZZ589829 BQC589829:BQD589829 BGG589829:BGH589829 AWK589829:AWL589829 AMO589829:AMP589829 ACS589829:ACT589829 SW589829:SX589829 JA589829:JB589829 D589821:E589821 WVM524293:WVN524293 WLQ524293:WLR524293 WBU524293:WBV524293 VRY524293:VRZ524293 VIC524293:VID524293 UYG524293:UYH524293 UOK524293:UOL524293 UEO524293:UEP524293 TUS524293:TUT524293 TKW524293:TKX524293 TBA524293:TBB524293 SRE524293:SRF524293 SHI524293:SHJ524293 RXM524293:RXN524293 RNQ524293:RNR524293 RDU524293:RDV524293 QTY524293:QTZ524293 QKC524293:QKD524293 QAG524293:QAH524293 PQK524293:PQL524293 PGO524293:PGP524293 OWS524293:OWT524293 OMW524293:OMX524293 ODA524293:ODB524293 NTE524293:NTF524293 NJI524293:NJJ524293 MZM524293:MZN524293 MPQ524293:MPR524293 MFU524293:MFV524293 LVY524293:LVZ524293 LMC524293:LMD524293 LCG524293:LCH524293 KSK524293:KSL524293 KIO524293:KIP524293 JYS524293:JYT524293 JOW524293:JOX524293 JFA524293:JFB524293 IVE524293:IVF524293 ILI524293:ILJ524293 IBM524293:IBN524293 HRQ524293:HRR524293 HHU524293:HHV524293 GXY524293:GXZ524293 GOC524293:GOD524293 GEG524293:GEH524293 FUK524293:FUL524293 FKO524293:FKP524293 FAS524293:FAT524293 EQW524293:EQX524293 EHA524293:EHB524293 DXE524293:DXF524293 DNI524293:DNJ524293 DDM524293:DDN524293 CTQ524293:CTR524293 CJU524293:CJV524293 BZY524293:BZZ524293 BQC524293:BQD524293 BGG524293:BGH524293 AWK524293:AWL524293 AMO524293:AMP524293 ACS524293:ACT524293 SW524293:SX524293 JA524293:JB524293 D524285:E524285 WVM458757:WVN458757 WLQ458757:WLR458757 WBU458757:WBV458757 VRY458757:VRZ458757 VIC458757:VID458757 UYG458757:UYH458757 UOK458757:UOL458757 UEO458757:UEP458757 TUS458757:TUT458757 TKW458757:TKX458757 TBA458757:TBB458757 SRE458757:SRF458757 SHI458757:SHJ458757 RXM458757:RXN458757 RNQ458757:RNR458757 RDU458757:RDV458757 QTY458757:QTZ458757 QKC458757:QKD458757 QAG458757:QAH458757 PQK458757:PQL458757 PGO458757:PGP458757 OWS458757:OWT458757 OMW458757:OMX458757 ODA458757:ODB458757 NTE458757:NTF458757 NJI458757:NJJ458757 MZM458757:MZN458757 MPQ458757:MPR458757 MFU458757:MFV458757 LVY458757:LVZ458757 LMC458757:LMD458757 LCG458757:LCH458757 KSK458757:KSL458757 KIO458757:KIP458757 JYS458757:JYT458757 JOW458757:JOX458757 JFA458757:JFB458757 IVE458757:IVF458757 ILI458757:ILJ458757 IBM458757:IBN458757 HRQ458757:HRR458757 HHU458757:HHV458757 GXY458757:GXZ458757 GOC458757:GOD458757 GEG458757:GEH458757 FUK458757:FUL458757 FKO458757:FKP458757 FAS458757:FAT458757 EQW458757:EQX458757 EHA458757:EHB458757 DXE458757:DXF458757 DNI458757:DNJ458757 DDM458757:DDN458757 CTQ458757:CTR458757 CJU458757:CJV458757 BZY458757:BZZ458757 BQC458757:BQD458757 BGG458757:BGH458757 AWK458757:AWL458757 AMO458757:AMP458757 ACS458757:ACT458757 SW458757:SX458757 JA458757:JB458757 D458749:E458749 WVM393221:WVN393221 WLQ393221:WLR393221 WBU393221:WBV393221 VRY393221:VRZ393221 VIC393221:VID393221 UYG393221:UYH393221 UOK393221:UOL393221 UEO393221:UEP393221 TUS393221:TUT393221 TKW393221:TKX393221 TBA393221:TBB393221 SRE393221:SRF393221 SHI393221:SHJ393221 RXM393221:RXN393221 RNQ393221:RNR393221 RDU393221:RDV393221 QTY393221:QTZ393221 QKC393221:QKD393221 QAG393221:QAH393221 PQK393221:PQL393221 PGO393221:PGP393221 OWS393221:OWT393221 OMW393221:OMX393221 ODA393221:ODB393221 NTE393221:NTF393221 NJI393221:NJJ393221 MZM393221:MZN393221 MPQ393221:MPR393221 MFU393221:MFV393221 LVY393221:LVZ393221 LMC393221:LMD393221 LCG393221:LCH393221 KSK393221:KSL393221 KIO393221:KIP393221 JYS393221:JYT393221 JOW393221:JOX393221 JFA393221:JFB393221 IVE393221:IVF393221 ILI393221:ILJ393221 IBM393221:IBN393221 HRQ393221:HRR393221 HHU393221:HHV393221 GXY393221:GXZ393221 GOC393221:GOD393221 GEG393221:GEH393221 FUK393221:FUL393221 FKO393221:FKP393221 FAS393221:FAT393221 EQW393221:EQX393221 EHA393221:EHB393221 DXE393221:DXF393221 DNI393221:DNJ393221 DDM393221:DDN393221 CTQ393221:CTR393221 CJU393221:CJV393221 BZY393221:BZZ393221 BQC393221:BQD393221 BGG393221:BGH393221 AWK393221:AWL393221 AMO393221:AMP393221 ACS393221:ACT393221 SW393221:SX393221 JA393221:JB393221 D393213:E393213 WVM327685:WVN327685 WLQ327685:WLR327685 WBU327685:WBV327685 VRY327685:VRZ327685 VIC327685:VID327685 UYG327685:UYH327685 UOK327685:UOL327685 UEO327685:UEP327685 TUS327685:TUT327685 TKW327685:TKX327685 TBA327685:TBB327685 SRE327685:SRF327685 SHI327685:SHJ327685 RXM327685:RXN327685 RNQ327685:RNR327685 RDU327685:RDV327685 QTY327685:QTZ327685 QKC327685:QKD327685 QAG327685:QAH327685 PQK327685:PQL327685 PGO327685:PGP327685 OWS327685:OWT327685 OMW327685:OMX327685 ODA327685:ODB327685 NTE327685:NTF327685 NJI327685:NJJ327685 MZM327685:MZN327685 MPQ327685:MPR327685 MFU327685:MFV327685 LVY327685:LVZ327685 LMC327685:LMD327685 LCG327685:LCH327685 KSK327685:KSL327685 KIO327685:KIP327685 JYS327685:JYT327685 JOW327685:JOX327685 JFA327685:JFB327685 IVE327685:IVF327685 ILI327685:ILJ327685 IBM327685:IBN327685 HRQ327685:HRR327685 HHU327685:HHV327685 GXY327685:GXZ327685 GOC327685:GOD327685 GEG327685:GEH327685 FUK327685:FUL327685 FKO327685:FKP327685 FAS327685:FAT327685 EQW327685:EQX327685 EHA327685:EHB327685 DXE327685:DXF327685 DNI327685:DNJ327685 DDM327685:DDN327685 CTQ327685:CTR327685 CJU327685:CJV327685 BZY327685:BZZ327685 BQC327685:BQD327685 BGG327685:BGH327685 AWK327685:AWL327685 AMO327685:AMP327685 ACS327685:ACT327685 SW327685:SX327685 JA327685:JB327685 D327677:E327677 WVM262149:WVN262149 WLQ262149:WLR262149 WBU262149:WBV262149 VRY262149:VRZ262149 VIC262149:VID262149 UYG262149:UYH262149 UOK262149:UOL262149 UEO262149:UEP262149 TUS262149:TUT262149 TKW262149:TKX262149 TBA262149:TBB262149 SRE262149:SRF262149 SHI262149:SHJ262149 RXM262149:RXN262149 RNQ262149:RNR262149 RDU262149:RDV262149 QTY262149:QTZ262149 QKC262149:QKD262149 QAG262149:QAH262149 PQK262149:PQL262149 PGO262149:PGP262149 OWS262149:OWT262149 OMW262149:OMX262149 ODA262149:ODB262149 NTE262149:NTF262149 NJI262149:NJJ262149 MZM262149:MZN262149 MPQ262149:MPR262149 MFU262149:MFV262149 LVY262149:LVZ262149 LMC262149:LMD262149 LCG262149:LCH262149 KSK262149:KSL262149 KIO262149:KIP262149 JYS262149:JYT262149 JOW262149:JOX262149 JFA262149:JFB262149 IVE262149:IVF262149 ILI262149:ILJ262149 IBM262149:IBN262149 HRQ262149:HRR262149 HHU262149:HHV262149 GXY262149:GXZ262149 GOC262149:GOD262149 GEG262149:GEH262149 FUK262149:FUL262149 FKO262149:FKP262149 FAS262149:FAT262149 EQW262149:EQX262149 EHA262149:EHB262149 DXE262149:DXF262149 DNI262149:DNJ262149 DDM262149:DDN262149 CTQ262149:CTR262149 CJU262149:CJV262149 BZY262149:BZZ262149 BQC262149:BQD262149 BGG262149:BGH262149 AWK262149:AWL262149 AMO262149:AMP262149 ACS262149:ACT262149 SW262149:SX262149 JA262149:JB262149 D262141:E262141 WVM196613:WVN196613 WLQ196613:WLR196613 WBU196613:WBV196613 VRY196613:VRZ196613 VIC196613:VID196613 UYG196613:UYH196613 UOK196613:UOL196613 UEO196613:UEP196613 TUS196613:TUT196613 TKW196613:TKX196613 TBA196613:TBB196613 SRE196613:SRF196613 SHI196613:SHJ196613 RXM196613:RXN196613 RNQ196613:RNR196613 RDU196613:RDV196613 QTY196613:QTZ196613 QKC196613:QKD196613 QAG196613:QAH196613 PQK196613:PQL196613 PGO196613:PGP196613 OWS196613:OWT196613 OMW196613:OMX196613 ODA196613:ODB196613 NTE196613:NTF196613 NJI196613:NJJ196613 MZM196613:MZN196613 MPQ196613:MPR196613 MFU196613:MFV196613 LVY196613:LVZ196613 LMC196613:LMD196613 LCG196613:LCH196613 KSK196613:KSL196613 KIO196613:KIP196613 JYS196613:JYT196613 JOW196613:JOX196613 JFA196613:JFB196613 IVE196613:IVF196613 ILI196613:ILJ196613 IBM196613:IBN196613 HRQ196613:HRR196613 HHU196613:HHV196613 GXY196613:GXZ196613 GOC196613:GOD196613 GEG196613:GEH196613 FUK196613:FUL196613 FKO196613:FKP196613 FAS196613:FAT196613 EQW196613:EQX196613 EHA196613:EHB196613 DXE196613:DXF196613 DNI196613:DNJ196613 DDM196613:DDN196613 CTQ196613:CTR196613 CJU196613:CJV196613 BZY196613:BZZ196613 BQC196613:BQD196613 BGG196613:BGH196613 AWK196613:AWL196613 AMO196613:AMP196613 ACS196613:ACT196613 SW196613:SX196613 JA196613:JB196613 D196605:E196605 WVM131077:WVN131077 WLQ131077:WLR131077 WBU131077:WBV131077 VRY131077:VRZ131077 VIC131077:VID131077 UYG131077:UYH131077 UOK131077:UOL131077 UEO131077:UEP131077 TUS131077:TUT131077 TKW131077:TKX131077 TBA131077:TBB131077 SRE131077:SRF131077 SHI131077:SHJ131077 RXM131077:RXN131077 RNQ131077:RNR131077 RDU131077:RDV131077 QTY131077:QTZ131077 QKC131077:QKD131077 QAG131077:QAH131077 PQK131077:PQL131077 PGO131077:PGP131077 OWS131077:OWT131077 OMW131077:OMX131077 ODA131077:ODB131077 NTE131077:NTF131077 NJI131077:NJJ131077 MZM131077:MZN131077 MPQ131077:MPR131077 MFU131077:MFV131077 LVY131077:LVZ131077 LMC131077:LMD131077 LCG131077:LCH131077 KSK131077:KSL131077 KIO131077:KIP131077 JYS131077:JYT131077 JOW131077:JOX131077 JFA131077:JFB131077 IVE131077:IVF131077 ILI131077:ILJ131077 IBM131077:IBN131077 HRQ131077:HRR131077 HHU131077:HHV131077 GXY131077:GXZ131077 GOC131077:GOD131077 GEG131077:GEH131077 FUK131077:FUL131077 FKO131077:FKP131077 FAS131077:FAT131077 EQW131077:EQX131077 EHA131077:EHB131077 DXE131077:DXF131077 DNI131077:DNJ131077 DDM131077:DDN131077 CTQ131077:CTR131077 CJU131077:CJV131077 BZY131077:BZZ131077 BQC131077:BQD131077 BGG131077:BGH131077 AWK131077:AWL131077 AMO131077:AMP131077 ACS131077:ACT131077 SW131077:SX131077 JA131077:JB131077 D131069:E131069 WVM65541:WVN65541 WLQ65541:WLR65541 WBU65541:WBV65541 VRY65541:VRZ65541 VIC65541:VID65541 UYG65541:UYH65541 UOK65541:UOL65541 UEO65541:UEP65541 TUS65541:TUT65541 TKW65541:TKX65541 TBA65541:TBB65541 SRE65541:SRF65541 SHI65541:SHJ65541 RXM65541:RXN65541 RNQ65541:RNR65541 RDU65541:RDV65541 QTY65541:QTZ65541 QKC65541:QKD65541 QAG65541:QAH65541 PQK65541:PQL65541 PGO65541:PGP65541 OWS65541:OWT65541 OMW65541:OMX65541 ODA65541:ODB65541 NTE65541:NTF65541 NJI65541:NJJ65541 MZM65541:MZN65541 MPQ65541:MPR65541 MFU65541:MFV65541 LVY65541:LVZ65541 LMC65541:LMD65541 LCG65541:LCH65541 KSK65541:KSL65541 KIO65541:KIP65541 JYS65541:JYT65541 JOW65541:JOX65541 JFA65541:JFB65541 IVE65541:IVF65541 ILI65541:ILJ65541 IBM65541:IBN65541 HRQ65541:HRR65541 HHU65541:HHV65541 GXY65541:GXZ65541 GOC65541:GOD65541 GEG65541:GEH65541 FUK65541:FUL65541 FKO65541:FKP65541 FAS65541:FAT65541 EQW65541:EQX65541 EHA65541:EHB65541 DXE65541:DXF65541 DNI65541:DNJ65541 DDM65541:DDN65541 CTQ65541:CTR65541 CJU65541:CJV65541 BZY65541:BZZ65541 BQC65541:BQD65541 BGG65541:BGH65541 AWK65541:AWL65541 AMO65541:AMP65541 ACS65541:ACT65541 SW65541:SX65541 JA65541:JB65541 D65533:E65533 WVM13:WVN13 WLQ13:WLR13 WBU13:WBV13 VRY13:VRZ13 VIC13:VID13 UYG13:UYH13 UOK13:UOL13 UEO13:UEP13 TUS13:TUT13 TKW13:TKX13 TBA13:TBB13 SRE13:SRF13 SHI13:SHJ13 RXM13:RXN13 RNQ13:RNR13 RDU13:RDV13 QTY13:QTZ13 QKC13:QKD13 QAG13:QAH13 PQK13:PQL13 PGO13:PGP13 OWS13:OWT13 OMW13:OMX13 ODA13:ODB13 NTE13:NTF13 NJI13:NJJ13 MZM13:MZN13 MPQ13:MPR13 MFU13:MFV13 LVY13:LVZ13 LMC13:LMD13 LCG13:LCH13 KSK13:KSL13 KIO13:KIP13 JYS13:JYT13 JOW13:JOX13 JFA13:JFB13 IVE13:IVF13 ILI13:ILJ13 IBM13:IBN13 HRQ13:HRR13 HHU13:HHV13 GXY13:GXZ13 GOC13:GOD13 GEG13:GEH13 FUK13:FUL13 FKO13:FKP13 FAS13:FAT13 EQW13:EQX13 EHA13:EHB13 DXE13:DXF13 DNI13:DNJ13 DDM13:DDN13 CTQ13:CTR13 CJU13:CJV13 BZY13:BZZ13 BQC13:BQD13 BGG13:BGH13 AWK13:AWL13 AMO13:AMP13 ACS13:ACT13 SW13:SX13 JA13:JB13">
      <formula1>$C$130:$C$139</formula1>
    </dataValidation>
    <dataValidation type="list" allowBlank="1" showInputMessage="1" showErrorMessage="1" sqref="D14:E14 WVM983046:WVN983046 WLQ983046:WLR983046 WBU983046:WBV983046 VRY983046:VRZ983046 VIC983046:VID983046 UYG983046:UYH983046 UOK983046:UOL983046 UEO983046:UEP983046 TUS983046:TUT983046 TKW983046:TKX983046 TBA983046:TBB983046 SRE983046:SRF983046 SHI983046:SHJ983046 RXM983046:RXN983046 RNQ983046:RNR983046 RDU983046:RDV983046 QTY983046:QTZ983046 QKC983046:QKD983046 QAG983046:QAH983046 PQK983046:PQL983046 PGO983046:PGP983046 OWS983046:OWT983046 OMW983046:OMX983046 ODA983046:ODB983046 NTE983046:NTF983046 NJI983046:NJJ983046 MZM983046:MZN983046 MPQ983046:MPR983046 MFU983046:MFV983046 LVY983046:LVZ983046 LMC983046:LMD983046 LCG983046:LCH983046 KSK983046:KSL983046 KIO983046:KIP983046 JYS983046:JYT983046 JOW983046:JOX983046 JFA983046:JFB983046 IVE983046:IVF983046 ILI983046:ILJ983046 IBM983046:IBN983046 HRQ983046:HRR983046 HHU983046:HHV983046 GXY983046:GXZ983046 GOC983046:GOD983046 GEG983046:GEH983046 FUK983046:FUL983046 FKO983046:FKP983046 FAS983046:FAT983046 EQW983046:EQX983046 EHA983046:EHB983046 DXE983046:DXF983046 DNI983046:DNJ983046 DDM983046:DDN983046 CTQ983046:CTR983046 CJU983046:CJV983046 BZY983046:BZZ983046 BQC983046:BQD983046 BGG983046:BGH983046 AWK983046:AWL983046 AMO983046:AMP983046 ACS983046:ACT983046 SW983046:SX983046 JA983046:JB983046 D983038:E983038 WVM917510:WVN917510 WLQ917510:WLR917510 WBU917510:WBV917510 VRY917510:VRZ917510 VIC917510:VID917510 UYG917510:UYH917510 UOK917510:UOL917510 UEO917510:UEP917510 TUS917510:TUT917510 TKW917510:TKX917510 TBA917510:TBB917510 SRE917510:SRF917510 SHI917510:SHJ917510 RXM917510:RXN917510 RNQ917510:RNR917510 RDU917510:RDV917510 QTY917510:QTZ917510 QKC917510:QKD917510 QAG917510:QAH917510 PQK917510:PQL917510 PGO917510:PGP917510 OWS917510:OWT917510 OMW917510:OMX917510 ODA917510:ODB917510 NTE917510:NTF917510 NJI917510:NJJ917510 MZM917510:MZN917510 MPQ917510:MPR917510 MFU917510:MFV917510 LVY917510:LVZ917510 LMC917510:LMD917510 LCG917510:LCH917510 KSK917510:KSL917510 KIO917510:KIP917510 JYS917510:JYT917510 JOW917510:JOX917510 JFA917510:JFB917510 IVE917510:IVF917510 ILI917510:ILJ917510 IBM917510:IBN917510 HRQ917510:HRR917510 HHU917510:HHV917510 GXY917510:GXZ917510 GOC917510:GOD917510 GEG917510:GEH917510 FUK917510:FUL917510 FKO917510:FKP917510 FAS917510:FAT917510 EQW917510:EQX917510 EHA917510:EHB917510 DXE917510:DXF917510 DNI917510:DNJ917510 DDM917510:DDN917510 CTQ917510:CTR917510 CJU917510:CJV917510 BZY917510:BZZ917510 BQC917510:BQD917510 BGG917510:BGH917510 AWK917510:AWL917510 AMO917510:AMP917510 ACS917510:ACT917510 SW917510:SX917510 JA917510:JB917510 D917502:E917502 WVM851974:WVN851974 WLQ851974:WLR851974 WBU851974:WBV851974 VRY851974:VRZ851974 VIC851974:VID851974 UYG851974:UYH851974 UOK851974:UOL851974 UEO851974:UEP851974 TUS851974:TUT851974 TKW851974:TKX851974 TBA851974:TBB851974 SRE851974:SRF851974 SHI851974:SHJ851974 RXM851974:RXN851974 RNQ851974:RNR851974 RDU851974:RDV851974 QTY851974:QTZ851974 QKC851974:QKD851974 QAG851974:QAH851974 PQK851974:PQL851974 PGO851974:PGP851974 OWS851974:OWT851974 OMW851974:OMX851974 ODA851974:ODB851974 NTE851974:NTF851974 NJI851974:NJJ851974 MZM851974:MZN851974 MPQ851974:MPR851974 MFU851974:MFV851974 LVY851974:LVZ851974 LMC851974:LMD851974 LCG851974:LCH851974 KSK851974:KSL851974 KIO851974:KIP851974 JYS851974:JYT851974 JOW851974:JOX851974 JFA851974:JFB851974 IVE851974:IVF851974 ILI851974:ILJ851974 IBM851974:IBN851974 HRQ851974:HRR851974 HHU851974:HHV851974 GXY851974:GXZ851974 GOC851974:GOD851974 GEG851974:GEH851974 FUK851974:FUL851974 FKO851974:FKP851974 FAS851974:FAT851974 EQW851974:EQX851974 EHA851974:EHB851974 DXE851974:DXF851974 DNI851974:DNJ851974 DDM851974:DDN851974 CTQ851974:CTR851974 CJU851974:CJV851974 BZY851974:BZZ851974 BQC851974:BQD851974 BGG851974:BGH851974 AWK851974:AWL851974 AMO851974:AMP851974 ACS851974:ACT851974 SW851974:SX851974 JA851974:JB851974 D851966:E851966 WVM786438:WVN786438 WLQ786438:WLR786438 WBU786438:WBV786438 VRY786438:VRZ786438 VIC786438:VID786438 UYG786438:UYH786438 UOK786438:UOL786438 UEO786438:UEP786438 TUS786438:TUT786438 TKW786438:TKX786438 TBA786438:TBB786438 SRE786438:SRF786438 SHI786438:SHJ786438 RXM786438:RXN786438 RNQ786438:RNR786438 RDU786438:RDV786438 QTY786438:QTZ786438 QKC786438:QKD786438 QAG786438:QAH786438 PQK786438:PQL786438 PGO786438:PGP786438 OWS786438:OWT786438 OMW786438:OMX786438 ODA786438:ODB786438 NTE786438:NTF786438 NJI786438:NJJ786438 MZM786438:MZN786438 MPQ786438:MPR786438 MFU786438:MFV786438 LVY786438:LVZ786438 LMC786438:LMD786438 LCG786438:LCH786438 KSK786438:KSL786438 KIO786438:KIP786438 JYS786438:JYT786438 JOW786438:JOX786438 JFA786438:JFB786438 IVE786438:IVF786438 ILI786438:ILJ786438 IBM786438:IBN786438 HRQ786438:HRR786438 HHU786438:HHV786438 GXY786438:GXZ786438 GOC786438:GOD786438 GEG786438:GEH786438 FUK786438:FUL786438 FKO786438:FKP786438 FAS786438:FAT786438 EQW786438:EQX786438 EHA786438:EHB786438 DXE786438:DXF786438 DNI786438:DNJ786438 DDM786438:DDN786438 CTQ786438:CTR786438 CJU786438:CJV786438 BZY786438:BZZ786438 BQC786438:BQD786438 BGG786438:BGH786438 AWK786438:AWL786438 AMO786438:AMP786438 ACS786438:ACT786438 SW786438:SX786438 JA786438:JB786438 D786430:E786430 WVM720902:WVN720902 WLQ720902:WLR720902 WBU720902:WBV720902 VRY720902:VRZ720902 VIC720902:VID720902 UYG720902:UYH720902 UOK720902:UOL720902 UEO720902:UEP720902 TUS720902:TUT720902 TKW720902:TKX720902 TBA720902:TBB720902 SRE720902:SRF720902 SHI720902:SHJ720902 RXM720902:RXN720902 RNQ720902:RNR720902 RDU720902:RDV720902 QTY720902:QTZ720902 QKC720902:QKD720902 QAG720902:QAH720902 PQK720902:PQL720902 PGO720902:PGP720902 OWS720902:OWT720902 OMW720902:OMX720902 ODA720902:ODB720902 NTE720902:NTF720902 NJI720902:NJJ720902 MZM720902:MZN720902 MPQ720902:MPR720902 MFU720902:MFV720902 LVY720902:LVZ720902 LMC720902:LMD720902 LCG720902:LCH720902 KSK720902:KSL720902 KIO720902:KIP720902 JYS720902:JYT720902 JOW720902:JOX720902 JFA720902:JFB720902 IVE720902:IVF720902 ILI720902:ILJ720902 IBM720902:IBN720902 HRQ720902:HRR720902 HHU720902:HHV720902 GXY720902:GXZ720902 GOC720902:GOD720902 GEG720902:GEH720902 FUK720902:FUL720902 FKO720902:FKP720902 FAS720902:FAT720902 EQW720902:EQX720902 EHA720902:EHB720902 DXE720902:DXF720902 DNI720902:DNJ720902 DDM720902:DDN720902 CTQ720902:CTR720902 CJU720902:CJV720902 BZY720902:BZZ720902 BQC720902:BQD720902 BGG720902:BGH720902 AWK720902:AWL720902 AMO720902:AMP720902 ACS720902:ACT720902 SW720902:SX720902 JA720902:JB720902 D720894:E720894 WVM655366:WVN655366 WLQ655366:WLR655366 WBU655366:WBV655366 VRY655366:VRZ655366 VIC655366:VID655366 UYG655366:UYH655366 UOK655366:UOL655366 UEO655366:UEP655366 TUS655366:TUT655366 TKW655366:TKX655366 TBA655366:TBB655366 SRE655366:SRF655366 SHI655366:SHJ655366 RXM655366:RXN655366 RNQ655366:RNR655366 RDU655366:RDV655366 QTY655366:QTZ655366 QKC655366:QKD655366 QAG655366:QAH655366 PQK655366:PQL655366 PGO655366:PGP655366 OWS655366:OWT655366 OMW655366:OMX655366 ODA655366:ODB655366 NTE655366:NTF655366 NJI655366:NJJ655366 MZM655366:MZN655366 MPQ655366:MPR655366 MFU655366:MFV655366 LVY655366:LVZ655366 LMC655366:LMD655366 LCG655366:LCH655366 KSK655366:KSL655366 KIO655366:KIP655366 JYS655366:JYT655366 JOW655366:JOX655366 JFA655366:JFB655366 IVE655366:IVF655366 ILI655366:ILJ655366 IBM655366:IBN655366 HRQ655366:HRR655366 HHU655366:HHV655366 GXY655366:GXZ655366 GOC655366:GOD655366 GEG655366:GEH655366 FUK655366:FUL655366 FKO655366:FKP655366 FAS655366:FAT655366 EQW655366:EQX655366 EHA655366:EHB655366 DXE655366:DXF655366 DNI655366:DNJ655366 DDM655366:DDN655366 CTQ655366:CTR655366 CJU655366:CJV655366 BZY655366:BZZ655366 BQC655366:BQD655366 BGG655366:BGH655366 AWK655366:AWL655366 AMO655366:AMP655366 ACS655366:ACT655366 SW655366:SX655366 JA655366:JB655366 D655358:E655358 WVM589830:WVN589830 WLQ589830:WLR589830 WBU589830:WBV589830 VRY589830:VRZ589830 VIC589830:VID589830 UYG589830:UYH589830 UOK589830:UOL589830 UEO589830:UEP589830 TUS589830:TUT589830 TKW589830:TKX589830 TBA589830:TBB589830 SRE589830:SRF589830 SHI589830:SHJ589830 RXM589830:RXN589830 RNQ589830:RNR589830 RDU589830:RDV589830 QTY589830:QTZ589830 QKC589830:QKD589830 QAG589830:QAH589830 PQK589830:PQL589830 PGO589830:PGP589830 OWS589830:OWT589830 OMW589830:OMX589830 ODA589830:ODB589830 NTE589830:NTF589830 NJI589830:NJJ589830 MZM589830:MZN589830 MPQ589830:MPR589830 MFU589830:MFV589830 LVY589830:LVZ589830 LMC589830:LMD589830 LCG589830:LCH589830 KSK589830:KSL589830 KIO589830:KIP589830 JYS589830:JYT589830 JOW589830:JOX589830 JFA589830:JFB589830 IVE589830:IVF589830 ILI589830:ILJ589830 IBM589830:IBN589830 HRQ589830:HRR589830 HHU589830:HHV589830 GXY589830:GXZ589830 GOC589830:GOD589830 GEG589830:GEH589830 FUK589830:FUL589830 FKO589830:FKP589830 FAS589830:FAT589830 EQW589830:EQX589830 EHA589830:EHB589830 DXE589830:DXF589830 DNI589830:DNJ589830 DDM589830:DDN589830 CTQ589830:CTR589830 CJU589830:CJV589830 BZY589830:BZZ589830 BQC589830:BQD589830 BGG589830:BGH589830 AWK589830:AWL589830 AMO589830:AMP589830 ACS589830:ACT589830 SW589830:SX589830 JA589830:JB589830 D589822:E589822 WVM524294:WVN524294 WLQ524294:WLR524294 WBU524294:WBV524294 VRY524294:VRZ524294 VIC524294:VID524294 UYG524294:UYH524294 UOK524294:UOL524294 UEO524294:UEP524294 TUS524294:TUT524294 TKW524294:TKX524294 TBA524294:TBB524294 SRE524294:SRF524294 SHI524294:SHJ524294 RXM524294:RXN524294 RNQ524294:RNR524294 RDU524294:RDV524294 QTY524294:QTZ524294 QKC524294:QKD524294 QAG524294:QAH524294 PQK524294:PQL524294 PGO524294:PGP524294 OWS524294:OWT524294 OMW524294:OMX524294 ODA524294:ODB524294 NTE524294:NTF524294 NJI524294:NJJ524294 MZM524294:MZN524294 MPQ524294:MPR524294 MFU524294:MFV524294 LVY524294:LVZ524294 LMC524294:LMD524294 LCG524294:LCH524294 KSK524294:KSL524294 KIO524294:KIP524294 JYS524294:JYT524294 JOW524294:JOX524294 JFA524294:JFB524294 IVE524294:IVF524294 ILI524294:ILJ524294 IBM524294:IBN524294 HRQ524294:HRR524294 HHU524294:HHV524294 GXY524294:GXZ524294 GOC524294:GOD524294 GEG524294:GEH524294 FUK524294:FUL524294 FKO524294:FKP524294 FAS524294:FAT524294 EQW524294:EQX524294 EHA524294:EHB524294 DXE524294:DXF524294 DNI524294:DNJ524294 DDM524294:DDN524294 CTQ524294:CTR524294 CJU524294:CJV524294 BZY524294:BZZ524294 BQC524294:BQD524294 BGG524294:BGH524294 AWK524294:AWL524294 AMO524294:AMP524294 ACS524294:ACT524294 SW524294:SX524294 JA524294:JB524294 D524286:E524286 WVM458758:WVN458758 WLQ458758:WLR458758 WBU458758:WBV458758 VRY458758:VRZ458758 VIC458758:VID458758 UYG458758:UYH458758 UOK458758:UOL458758 UEO458758:UEP458758 TUS458758:TUT458758 TKW458758:TKX458758 TBA458758:TBB458758 SRE458758:SRF458758 SHI458758:SHJ458758 RXM458758:RXN458758 RNQ458758:RNR458758 RDU458758:RDV458758 QTY458758:QTZ458758 QKC458758:QKD458758 QAG458758:QAH458758 PQK458758:PQL458758 PGO458758:PGP458758 OWS458758:OWT458758 OMW458758:OMX458758 ODA458758:ODB458758 NTE458758:NTF458758 NJI458758:NJJ458758 MZM458758:MZN458758 MPQ458758:MPR458758 MFU458758:MFV458758 LVY458758:LVZ458758 LMC458758:LMD458758 LCG458758:LCH458758 KSK458758:KSL458758 KIO458758:KIP458758 JYS458758:JYT458758 JOW458758:JOX458758 JFA458758:JFB458758 IVE458758:IVF458758 ILI458758:ILJ458758 IBM458758:IBN458758 HRQ458758:HRR458758 HHU458758:HHV458758 GXY458758:GXZ458758 GOC458758:GOD458758 GEG458758:GEH458758 FUK458758:FUL458758 FKO458758:FKP458758 FAS458758:FAT458758 EQW458758:EQX458758 EHA458758:EHB458758 DXE458758:DXF458758 DNI458758:DNJ458758 DDM458758:DDN458758 CTQ458758:CTR458758 CJU458758:CJV458758 BZY458758:BZZ458758 BQC458758:BQD458758 BGG458758:BGH458758 AWK458758:AWL458758 AMO458758:AMP458758 ACS458758:ACT458758 SW458758:SX458758 JA458758:JB458758 D458750:E458750 WVM393222:WVN393222 WLQ393222:WLR393222 WBU393222:WBV393222 VRY393222:VRZ393222 VIC393222:VID393222 UYG393222:UYH393222 UOK393222:UOL393222 UEO393222:UEP393222 TUS393222:TUT393222 TKW393222:TKX393222 TBA393222:TBB393222 SRE393222:SRF393222 SHI393222:SHJ393222 RXM393222:RXN393222 RNQ393222:RNR393222 RDU393222:RDV393222 QTY393222:QTZ393222 QKC393222:QKD393222 QAG393222:QAH393222 PQK393222:PQL393222 PGO393222:PGP393222 OWS393222:OWT393222 OMW393222:OMX393222 ODA393222:ODB393222 NTE393222:NTF393222 NJI393222:NJJ393222 MZM393222:MZN393222 MPQ393222:MPR393222 MFU393222:MFV393222 LVY393222:LVZ393222 LMC393222:LMD393222 LCG393222:LCH393222 KSK393222:KSL393222 KIO393222:KIP393222 JYS393222:JYT393222 JOW393222:JOX393222 JFA393222:JFB393222 IVE393222:IVF393222 ILI393222:ILJ393222 IBM393222:IBN393222 HRQ393222:HRR393222 HHU393222:HHV393222 GXY393222:GXZ393222 GOC393222:GOD393222 GEG393222:GEH393222 FUK393222:FUL393222 FKO393222:FKP393222 FAS393222:FAT393222 EQW393222:EQX393222 EHA393222:EHB393222 DXE393222:DXF393222 DNI393222:DNJ393222 DDM393222:DDN393222 CTQ393222:CTR393222 CJU393222:CJV393222 BZY393222:BZZ393222 BQC393222:BQD393222 BGG393222:BGH393222 AWK393222:AWL393222 AMO393222:AMP393222 ACS393222:ACT393222 SW393222:SX393222 JA393222:JB393222 D393214:E393214 WVM327686:WVN327686 WLQ327686:WLR327686 WBU327686:WBV327686 VRY327686:VRZ327686 VIC327686:VID327686 UYG327686:UYH327686 UOK327686:UOL327686 UEO327686:UEP327686 TUS327686:TUT327686 TKW327686:TKX327686 TBA327686:TBB327686 SRE327686:SRF327686 SHI327686:SHJ327686 RXM327686:RXN327686 RNQ327686:RNR327686 RDU327686:RDV327686 QTY327686:QTZ327686 QKC327686:QKD327686 QAG327686:QAH327686 PQK327686:PQL327686 PGO327686:PGP327686 OWS327686:OWT327686 OMW327686:OMX327686 ODA327686:ODB327686 NTE327686:NTF327686 NJI327686:NJJ327686 MZM327686:MZN327686 MPQ327686:MPR327686 MFU327686:MFV327686 LVY327686:LVZ327686 LMC327686:LMD327686 LCG327686:LCH327686 KSK327686:KSL327686 KIO327686:KIP327686 JYS327686:JYT327686 JOW327686:JOX327686 JFA327686:JFB327686 IVE327686:IVF327686 ILI327686:ILJ327686 IBM327686:IBN327686 HRQ327686:HRR327686 HHU327686:HHV327686 GXY327686:GXZ327686 GOC327686:GOD327686 GEG327686:GEH327686 FUK327686:FUL327686 FKO327686:FKP327686 FAS327686:FAT327686 EQW327686:EQX327686 EHA327686:EHB327686 DXE327686:DXF327686 DNI327686:DNJ327686 DDM327686:DDN327686 CTQ327686:CTR327686 CJU327686:CJV327686 BZY327686:BZZ327686 BQC327686:BQD327686 BGG327686:BGH327686 AWK327686:AWL327686 AMO327686:AMP327686 ACS327686:ACT327686 SW327686:SX327686 JA327686:JB327686 D327678:E327678 WVM262150:WVN262150 WLQ262150:WLR262150 WBU262150:WBV262150 VRY262150:VRZ262150 VIC262150:VID262150 UYG262150:UYH262150 UOK262150:UOL262150 UEO262150:UEP262150 TUS262150:TUT262150 TKW262150:TKX262150 TBA262150:TBB262150 SRE262150:SRF262150 SHI262150:SHJ262150 RXM262150:RXN262150 RNQ262150:RNR262150 RDU262150:RDV262150 QTY262150:QTZ262150 QKC262150:QKD262150 QAG262150:QAH262150 PQK262150:PQL262150 PGO262150:PGP262150 OWS262150:OWT262150 OMW262150:OMX262150 ODA262150:ODB262150 NTE262150:NTF262150 NJI262150:NJJ262150 MZM262150:MZN262150 MPQ262150:MPR262150 MFU262150:MFV262150 LVY262150:LVZ262150 LMC262150:LMD262150 LCG262150:LCH262150 KSK262150:KSL262150 KIO262150:KIP262150 JYS262150:JYT262150 JOW262150:JOX262150 JFA262150:JFB262150 IVE262150:IVF262150 ILI262150:ILJ262150 IBM262150:IBN262150 HRQ262150:HRR262150 HHU262150:HHV262150 GXY262150:GXZ262150 GOC262150:GOD262150 GEG262150:GEH262150 FUK262150:FUL262150 FKO262150:FKP262150 FAS262150:FAT262150 EQW262150:EQX262150 EHA262150:EHB262150 DXE262150:DXF262150 DNI262150:DNJ262150 DDM262150:DDN262150 CTQ262150:CTR262150 CJU262150:CJV262150 BZY262150:BZZ262150 BQC262150:BQD262150 BGG262150:BGH262150 AWK262150:AWL262150 AMO262150:AMP262150 ACS262150:ACT262150 SW262150:SX262150 JA262150:JB262150 D262142:E262142 WVM196614:WVN196614 WLQ196614:WLR196614 WBU196614:WBV196614 VRY196614:VRZ196614 VIC196614:VID196614 UYG196614:UYH196614 UOK196614:UOL196614 UEO196614:UEP196614 TUS196614:TUT196614 TKW196614:TKX196614 TBA196614:TBB196614 SRE196614:SRF196614 SHI196614:SHJ196614 RXM196614:RXN196614 RNQ196614:RNR196614 RDU196614:RDV196614 QTY196614:QTZ196614 QKC196614:QKD196614 QAG196614:QAH196614 PQK196614:PQL196614 PGO196614:PGP196614 OWS196614:OWT196614 OMW196614:OMX196614 ODA196614:ODB196614 NTE196614:NTF196614 NJI196614:NJJ196614 MZM196614:MZN196614 MPQ196614:MPR196614 MFU196614:MFV196614 LVY196614:LVZ196614 LMC196614:LMD196614 LCG196614:LCH196614 KSK196614:KSL196614 KIO196614:KIP196614 JYS196614:JYT196614 JOW196614:JOX196614 JFA196614:JFB196614 IVE196614:IVF196614 ILI196614:ILJ196614 IBM196614:IBN196614 HRQ196614:HRR196614 HHU196614:HHV196614 GXY196614:GXZ196614 GOC196614:GOD196614 GEG196614:GEH196614 FUK196614:FUL196614 FKO196614:FKP196614 FAS196614:FAT196614 EQW196614:EQX196614 EHA196614:EHB196614 DXE196614:DXF196614 DNI196614:DNJ196614 DDM196614:DDN196614 CTQ196614:CTR196614 CJU196614:CJV196614 BZY196614:BZZ196614 BQC196614:BQD196614 BGG196614:BGH196614 AWK196614:AWL196614 AMO196614:AMP196614 ACS196614:ACT196614 SW196614:SX196614 JA196614:JB196614 D196606:E196606 WVM131078:WVN131078 WLQ131078:WLR131078 WBU131078:WBV131078 VRY131078:VRZ131078 VIC131078:VID131078 UYG131078:UYH131078 UOK131078:UOL131078 UEO131078:UEP131078 TUS131078:TUT131078 TKW131078:TKX131078 TBA131078:TBB131078 SRE131078:SRF131078 SHI131078:SHJ131078 RXM131078:RXN131078 RNQ131078:RNR131078 RDU131078:RDV131078 QTY131078:QTZ131078 QKC131078:QKD131078 QAG131078:QAH131078 PQK131078:PQL131078 PGO131078:PGP131078 OWS131078:OWT131078 OMW131078:OMX131078 ODA131078:ODB131078 NTE131078:NTF131078 NJI131078:NJJ131078 MZM131078:MZN131078 MPQ131078:MPR131078 MFU131078:MFV131078 LVY131078:LVZ131078 LMC131078:LMD131078 LCG131078:LCH131078 KSK131078:KSL131078 KIO131078:KIP131078 JYS131078:JYT131078 JOW131078:JOX131078 JFA131078:JFB131078 IVE131078:IVF131078 ILI131078:ILJ131078 IBM131078:IBN131078 HRQ131078:HRR131078 HHU131078:HHV131078 GXY131078:GXZ131078 GOC131078:GOD131078 GEG131078:GEH131078 FUK131078:FUL131078 FKO131078:FKP131078 FAS131078:FAT131078 EQW131078:EQX131078 EHA131078:EHB131078 DXE131078:DXF131078 DNI131078:DNJ131078 DDM131078:DDN131078 CTQ131078:CTR131078 CJU131078:CJV131078 BZY131078:BZZ131078 BQC131078:BQD131078 BGG131078:BGH131078 AWK131078:AWL131078 AMO131078:AMP131078 ACS131078:ACT131078 SW131078:SX131078 JA131078:JB131078 D131070:E131070 WVM65542:WVN65542 WLQ65542:WLR65542 WBU65542:WBV65542 VRY65542:VRZ65542 VIC65542:VID65542 UYG65542:UYH65542 UOK65542:UOL65542 UEO65542:UEP65542 TUS65542:TUT65542 TKW65542:TKX65542 TBA65542:TBB65542 SRE65542:SRF65542 SHI65542:SHJ65542 RXM65542:RXN65542 RNQ65542:RNR65542 RDU65542:RDV65542 QTY65542:QTZ65542 QKC65542:QKD65542 QAG65542:QAH65542 PQK65542:PQL65542 PGO65542:PGP65542 OWS65542:OWT65542 OMW65542:OMX65542 ODA65542:ODB65542 NTE65542:NTF65542 NJI65542:NJJ65542 MZM65542:MZN65542 MPQ65542:MPR65542 MFU65542:MFV65542 LVY65542:LVZ65542 LMC65542:LMD65542 LCG65542:LCH65542 KSK65542:KSL65542 KIO65542:KIP65542 JYS65542:JYT65542 JOW65542:JOX65542 JFA65542:JFB65542 IVE65542:IVF65542 ILI65542:ILJ65542 IBM65542:IBN65542 HRQ65542:HRR65542 HHU65542:HHV65542 GXY65542:GXZ65542 GOC65542:GOD65542 GEG65542:GEH65542 FUK65542:FUL65542 FKO65542:FKP65542 FAS65542:FAT65542 EQW65542:EQX65542 EHA65542:EHB65542 DXE65542:DXF65542 DNI65542:DNJ65542 DDM65542:DDN65542 CTQ65542:CTR65542 CJU65542:CJV65542 BZY65542:BZZ65542 BQC65542:BQD65542 BGG65542:BGH65542 AWK65542:AWL65542 AMO65542:AMP65542 ACS65542:ACT65542 SW65542:SX65542 JA65542:JB65542 D65534:E65534 WVM14:WVN14 WLQ14:WLR14 WBU14:WBV14 VRY14:VRZ14 VIC14:VID14 UYG14:UYH14 UOK14:UOL14 UEO14:UEP14 TUS14:TUT14 TKW14:TKX14 TBA14:TBB14 SRE14:SRF14 SHI14:SHJ14 RXM14:RXN14 RNQ14:RNR14 RDU14:RDV14 QTY14:QTZ14 QKC14:QKD14 QAG14:QAH14 PQK14:PQL14 PGO14:PGP14 OWS14:OWT14 OMW14:OMX14 ODA14:ODB14 NTE14:NTF14 NJI14:NJJ14 MZM14:MZN14 MPQ14:MPR14 MFU14:MFV14 LVY14:LVZ14 LMC14:LMD14 LCG14:LCH14 KSK14:KSL14 KIO14:KIP14 JYS14:JYT14 JOW14:JOX14 JFA14:JFB14 IVE14:IVF14 ILI14:ILJ14 IBM14:IBN14 HRQ14:HRR14 HHU14:HHV14 GXY14:GXZ14 GOC14:GOD14 GEG14:GEH14 FUK14:FUL14 FKO14:FKP14 FAS14:FAT14 EQW14:EQX14 EHA14:EHB14 DXE14:DXF14 DNI14:DNJ14 DDM14:DDN14 CTQ14:CTR14 CJU14:CJV14 BZY14:BZZ14 BQC14:BQD14 BGG14:BGH14 AWK14:AWL14 AMO14:AMP14 ACS14:ACT14 SW14:SX14 JA14:JB14">
      <formula1>$D$130:$D$134</formula1>
    </dataValidation>
    <dataValidation type="list" allowBlank="1" showInputMessage="1" showErrorMessage="1" sqref="D16:E16 WVM983048:WVN983048 WLQ983048:WLR983048 WBU983048:WBV983048 VRY983048:VRZ983048 VIC983048:VID983048 UYG983048:UYH983048 UOK983048:UOL983048 UEO983048:UEP983048 TUS983048:TUT983048 TKW983048:TKX983048 TBA983048:TBB983048 SRE983048:SRF983048 SHI983048:SHJ983048 RXM983048:RXN983048 RNQ983048:RNR983048 RDU983048:RDV983048 QTY983048:QTZ983048 QKC983048:QKD983048 QAG983048:QAH983048 PQK983048:PQL983048 PGO983048:PGP983048 OWS983048:OWT983048 OMW983048:OMX983048 ODA983048:ODB983048 NTE983048:NTF983048 NJI983048:NJJ983048 MZM983048:MZN983048 MPQ983048:MPR983048 MFU983048:MFV983048 LVY983048:LVZ983048 LMC983048:LMD983048 LCG983048:LCH983048 KSK983048:KSL983048 KIO983048:KIP983048 JYS983048:JYT983048 JOW983048:JOX983048 JFA983048:JFB983048 IVE983048:IVF983048 ILI983048:ILJ983048 IBM983048:IBN983048 HRQ983048:HRR983048 HHU983048:HHV983048 GXY983048:GXZ983048 GOC983048:GOD983048 GEG983048:GEH983048 FUK983048:FUL983048 FKO983048:FKP983048 FAS983048:FAT983048 EQW983048:EQX983048 EHA983048:EHB983048 DXE983048:DXF983048 DNI983048:DNJ983048 DDM983048:DDN983048 CTQ983048:CTR983048 CJU983048:CJV983048 BZY983048:BZZ983048 BQC983048:BQD983048 BGG983048:BGH983048 AWK983048:AWL983048 AMO983048:AMP983048 ACS983048:ACT983048 SW983048:SX983048 JA983048:JB983048 D983040:E983040 WVM917512:WVN917512 WLQ917512:WLR917512 WBU917512:WBV917512 VRY917512:VRZ917512 VIC917512:VID917512 UYG917512:UYH917512 UOK917512:UOL917512 UEO917512:UEP917512 TUS917512:TUT917512 TKW917512:TKX917512 TBA917512:TBB917512 SRE917512:SRF917512 SHI917512:SHJ917512 RXM917512:RXN917512 RNQ917512:RNR917512 RDU917512:RDV917512 QTY917512:QTZ917512 QKC917512:QKD917512 QAG917512:QAH917512 PQK917512:PQL917512 PGO917512:PGP917512 OWS917512:OWT917512 OMW917512:OMX917512 ODA917512:ODB917512 NTE917512:NTF917512 NJI917512:NJJ917512 MZM917512:MZN917512 MPQ917512:MPR917512 MFU917512:MFV917512 LVY917512:LVZ917512 LMC917512:LMD917512 LCG917512:LCH917512 KSK917512:KSL917512 KIO917512:KIP917512 JYS917512:JYT917512 JOW917512:JOX917512 JFA917512:JFB917512 IVE917512:IVF917512 ILI917512:ILJ917512 IBM917512:IBN917512 HRQ917512:HRR917512 HHU917512:HHV917512 GXY917512:GXZ917512 GOC917512:GOD917512 GEG917512:GEH917512 FUK917512:FUL917512 FKO917512:FKP917512 FAS917512:FAT917512 EQW917512:EQX917512 EHA917512:EHB917512 DXE917512:DXF917512 DNI917512:DNJ917512 DDM917512:DDN917512 CTQ917512:CTR917512 CJU917512:CJV917512 BZY917512:BZZ917512 BQC917512:BQD917512 BGG917512:BGH917512 AWK917512:AWL917512 AMO917512:AMP917512 ACS917512:ACT917512 SW917512:SX917512 JA917512:JB917512 D917504:E917504 WVM851976:WVN851976 WLQ851976:WLR851976 WBU851976:WBV851976 VRY851976:VRZ851976 VIC851976:VID851976 UYG851976:UYH851976 UOK851976:UOL851976 UEO851976:UEP851976 TUS851976:TUT851976 TKW851976:TKX851976 TBA851976:TBB851976 SRE851976:SRF851976 SHI851976:SHJ851976 RXM851976:RXN851976 RNQ851976:RNR851976 RDU851976:RDV851976 QTY851976:QTZ851976 QKC851976:QKD851976 QAG851976:QAH851976 PQK851976:PQL851976 PGO851976:PGP851976 OWS851976:OWT851976 OMW851976:OMX851976 ODA851976:ODB851976 NTE851976:NTF851976 NJI851976:NJJ851976 MZM851976:MZN851976 MPQ851976:MPR851976 MFU851976:MFV851976 LVY851976:LVZ851976 LMC851976:LMD851976 LCG851976:LCH851976 KSK851976:KSL851976 KIO851976:KIP851976 JYS851976:JYT851976 JOW851976:JOX851976 JFA851976:JFB851976 IVE851976:IVF851976 ILI851976:ILJ851976 IBM851976:IBN851976 HRQ851976:HRR851976 HHU851976:HHV851976 GXY851976:GXZ851976 GOC851976:GOD851976 GEG851976:GEH851976 FUK851976:FUL851976 FKO851976:FKP851976 FAS851976:FAT851976 EQW851976:EQX851976 EHA851976:EHB851976 DXE851976:DXF851976 DNI851976:DNJ851976 DDM851976:DDN851976 CTQ851976:CTR851976 CJU851976:CJV851976 BZY851976:BZZ851976 BQC851976:BQD851976 BGG851976:BGH851976 AWK851976:AWL851976 AMO851976:AMP851976 ACS851976:ACT851976 SW851976:SX851976 JA851976:JB851976 D851968:E851968 WVM786440:WVN786440 WLQ786440:WLR786440 WBU786440:WBV786440 VRY786440:VRZ786440 VIC786440:VID786440 UYG786440:UYH786440 UOK786440:UOL786440 UEO786440:UEP786440 TUS786440:TUT786440 TKW786440:TKX786440 TBA786440:TBB786440 SRE786440:SRF786440 SHI786440:SHJ786440 RXM786440:RXN786440 RNQ786440:RNR786440 RDU786440:RDV786440 QTY786440:QTZ786440 QKC786440:QKD786440 QAG786440:QAH786440 PQK786440:PQL786440 PGO786440:PGP786440 OWS786440:OWT786440 OMW786440:OMX786440 ODA786440:ODB786440 NTE786440:NTF786440 NJI786440:NJJ786440 MZM786440:MZN786440 MPQ786440:MPR786440 MFU786440:MFV786440 LVY786440:LVZ786440 LMC786440:LMD786440 LCG786440:LCH786440 KSK786440:KSL786440 KIO786440:KIP786440 JYS786440:JYT786440 JOW786440:JOX786440 JFA786440:JFB786440 IVE786440:IVF786440 ILI786440:ILJ786440 IBM786440:IBN786440 HRQ786440:HRR786440 HHU786440:HHV786440 GXY786440:GXZ786440 GOC786440:GOD786440 GEG786440:GEH786440 FUK786440:FUL786440 FKO786440:FKP786440 FAS786440:FAT786440 EQW786440:EQX786440 EHA786440:EHB786440 DXE786440:DXF786440 DNI786440:DNJ786440 DDM786440:DDN786440 CTQ786440:CTR786440 CJU786440:CJV786440 BZY786440:BZZ786440 BQC786440:BQD786440 BGG786440:BGH786440 AWK786440:AWL786440 AMO786440:AMP786440 ACS786440:ACT786440 SW786440:SX786440 JA786440:JB786440 D786432:E786432 WVM720904:WVN720904 WLQ720904:WLR720904 WBU720904:WBV720904 VRY720904:VRZ720904 VIC720904:VID720904 UYG720904:UYH720904 UOK720904:UOL720904 UEO720904:UEP720904 TUS720904:TUT720904 TKW720904:TKX720904 TBA720904:TBB720904 SRE720904:SRF720904 SHI720904:SHJ720904 RXM720904:RXN720904 RNQ720904:RNR720904 RDU720904:RDV720904 QTY720904:QTZ720904 QKC720904:QKD720904 QAG720904:QAH720904 PQK720904:PQL720904 PGO720904:PGP720904 OWS720904:OWT720904 OMW720904:OMX720904 ODA720904:ODB720904 NTE720904:NTF720904 NJI720904:NJJ720904 MZM720904:MZN720904 MPQ720904:MPR720904 MFU720904:MFV720904 LVY720904:LVZ720904 LMC720904:LMD720904 LCG720904:LCH720904 KSK720904:KSL720904 KIO720904:KIP720904 JYS720904:JYT720904 JOW720904:JOX720904 JFA720904:JFB720904 IVE720904:IVF720904 ILI720904:ILJ720904 IBM720904:IBN720904 HRQ720904:HRR720904 HHU720904:HHV720904 GXY720904:GXZ720904 GOC720904:GOD720904 GEG720904:GEH720904 FUK720904:FUL720904 FKO720904:FKP720904 FAS720904:FAT720904 EQW720904:EQX720904 EHA720904:EHB720904 DXE720904:DXF720904 DNI720904:DNJ720904 DDM720904:DDN720904 CTQ720904:CTR720904 CJU720904:CJV720904 BZY720904:BZZ720904 BQC720904:BQD720904 BGG720904:BGH720904 AWK720904:AWL720904 AMO720904:AMP720904 ACS720904:ACT720904 SW720904:SX720904 JA720904:JB720904 D720896:E720896 WVM655368:WVN655368 WLQ655368:WLR655368 WBU655368:WBV655368 VRY655368:VRZ655368 VIC655368:VID655368 UYG655368:UYH655368 UOK655368:UOL655368 UEO655368:UEP655368 TUS655368:TUT655368 TKW655368:TKX655368 TBA655368:TBB655368 SRE655368:SRF655368 SHI655368:SHJ655368 RXM655368:RXN655368 RNQ655368:RNR655368 RDU655368:RDV655368 QTY655368:QTZ655368 QKC655368:QKD655368 QAG655368:QAH655368 PQK655368:PQL655368 PGO655368:PGP655368 OWS655368:OWT655368 OMW655368:OMX655368 ODA655368:ODB655368 NTE655368:NTF655368 NJI655368:NJJ655368 MZM655368:MZN655368 MPQ655368:MPR655368 MFU655368:MFV655368 LVY655368:LVZ655368 LMC655368:LMD655368 LCG655368:LCH655368 KSK655368:KSL655368 KIO655368:KIP655368 JYS655368:JYT655368 JOW655368:JOX655368 JFA655368:JFB655368 IVE655368:IVF655368 ILI655368:ILJ655368 IBM655368:IBN655368 HRQ655368:HRR655368 HHU655368:HHV655368 GXY655368:GXZ655368 GOC655368:GOD655368 GEG655368:GEH655368 FUK655368:FUL655368 FKO655368:FKP655368 FAS655368:FAT655368 EQW655368:EQX655368 EHA655368:EHB655368 DXE655368:DXF655368 DNI655368:DNJ655368 DDM655368:DDN655368 CTQ655368:CTR655368 CJU655368:CJV655368 BZY655368:BZZ655368 BQC655368:BQD655368 BGG655368:BGH655368 AWK655368:AWL655368 AMO655368:AMP655368 ACS655368:ACT655368 SW655368:SX655368 JA655368:JB655368 D655360:E655360 WVM589832:WVN589832 WLQ589832:WLR589832 WBU589832:WBV589832 VRY589832:VRZ589832 VIC589832:VID589832 UYG589832:UYH589832 UOK589832:UOL589832 UEO589832:UEP589832 TUS589832:TUT589832 TKW589832:TKX589832 TBA589832:TBB589832 SRE589832:SRF589832 SHI589832:SHJ589832 RXM589832:RXN589832 RNQ589832:RNR589832 RDU589832:RDV589832 QTY589832:QTZ589832 QKC589832:QKD589832 QAG589832:QAH589832 PQK589832:PQL589832 PGO589832:PGP589832 OWS589832:OWT589832 OMW589832:OMX589832 ODA589832:ODB589832 NTE589832:NTF589832 NJI589832:NJJ589832 MZM589832:MZN589832 MPQ589832:MPR589832 MFU589832:MFV589832 LVY589832:LVZ589832 LMC589832:LMD589832 LCG589832:LCH589832 KSK589832:KSL589832 KIO589832:KIP589832 JYS589832:JYT589832 JOW589832:JOX589832 JFA589832:JFB589832 IVE589832:IVF589832 ILI589832:ILJ589832 IBM589832:IBN589832 HRQ589832:HRR589832 HHU589832:HHV589832 GXY589832:GXZ589832 GOC589832:GOD589832 GEG589832:GEH589832 FUK589832:FUL589832 FKO589832:FKP589832 FAS589832:FAT589832 EQW589832:EQX589832 EHA589832:EHB589832 DXE589832:DXF589832 DNI589832:DNJ589832 DDM589832:DDN589832 CTQ589832:CTR589832 CJU589832:CJV589832 BZY589832:BZZ589832 BQC589832:BQD589832 BGG589832:BGH589832 AWK589832:AWL589832 AMO589832:AMP589832 ACS589832:ACT589832 SW589832:SX589832 JA589832:JB589832 D589824:E589824 WVM524296:WVN524296 WLQ524296:WLR524296 WBU524296:WBV524296 VRY524296:VRZ524296 VIC524296:VID524296 UYG524296:UYH524296 UOK524296:UOL524296 UEO524296:UEP524296 TUS524296:TUT524296 TKW524296:TKX524296 TBA524296:TBB524296 SRE524296:SRF524296 SHI524296:SHJ524296 RXM524296:RXN524296 RNQ524296:RNR524296 RDU524296:RDV524296 QTY524296:QTZ524296 QKC524296:QKD524296 QAG524296:QAH524296 PQK524296:PQL524296 PGO524296:PGP524296 OWS524296:OWT524296 OMW524296:OMX524296 ODA524296:ODB524296 NTE524296:NTF524296 NJI524296:NJJ524296 MZM524296:MZN524296 MPQ524296:MPR524296 MFU524296:MFV524296 LVY524296:LVZ524296 LMC524296:LMD524296 LCG524296:LCH524296 KSK524296:KSL524296 KIO524296:KIP524296 JYS524296:JYT524296 JOW524296:JOX524296 JFA524296:JFB524296 IVE524296:IVF524296 ILI524296:ILJ524296 IBM524296:IBN524296 HRQ524296:HRR524296 HHU524296:HHV524296 GXY524296:GXZ524296 GOC524296:GOD524296 GEG524296:GEH524296 FUK524296:FUL524296 FKO524296:FKP524296 FAS524296:FAT524296 EQW524296:EQX524296 EHA524296:EHB524296 DXE524296:DXF524296 DNI524296:DNJ524296 DDM524296:DDN524296 CTQ524296:CTR524296 CJU524296:CJV524296 BZY524296:BZZ524296 BQC524296:BQD524296 BGG524296:BGH524296 AWK524296:AWL524296 AMO524296:AMP524296 ACS524296:ACT524296 SW524296:SX524296 JA524296:JB524296 D524288:E524288 WVM458760:WVN458760 WLQ458760:WLR458760 WBU458760:WBV458760 VRY458760:VRZ458760 VIC458760:VID458760 UYG458760:UYH458760 UOK458760:UOL458760 UEO458760:UEP458760 TUS458760:TUT458760 TKW458760:TKX458760 TBA458760:TBB458760 SRE458760:SRF458760 SHI458760:SHJ458760 RXM458760:RXN458760 RNQ458760:RNR458760 RDU458760:RDV458760 QTY458760:QTZ458760 QKC458760:QKD458760 QAG458760:QAH458760 PQK458760:PQL458760 PGO458760:PGP458760 OWS458760:OWT458760 OMW458760:OMX458760 ODA458760:ODB458760 NTE458760:NTF458760 NJI458760:NJJ458760 MZM458760:MZN458760 MPQ458760:MPR458760 MFU458760:MFV458760 LVY458760:LVZ458760 LMC458760:LMD458760 LCG458760:LCH458760 KSK458760:KSL458760 KIO458760:KIP458760 JYS458760:JYT458760 JOW458760:JOX458760 JFA458760:JFB458760 IVE458760:IVF458760 ILI458760:ILJ458760 IBM458760:IBN458760 HRQ458760:HRR458760 HHU458760:HHV458760 GXY458760:GXZ458760 GOC458760:GOD458760 GEG458760:GEH458760 FUK458760:FUL458760 FKO458760:FKP458760 FAS458760:FAT458760 EQW458760:EQX458760 EHA458760:EHB458760 DXE458760:DXF458760 DNI458760:DNJ458760 DDM458760:DDN458760 CTQ458760:CTR458760 CJU458760:CJV458760 BZY458760:BZZ458760 BQC458760:BQD458760 BGG458760:BGH458760 AWK458760:AWL458760 AMO458760:AMP458760 ACS458760:ACT458760 SW458760:SX458760 JA458760:JB458760 D458752:E458752 WVM393224:WVN393224 WLQ393224:WLR393224 WBU393224:WBV393224 VRY393224:VRZ393224 VIC393224:VID393224 UYG393224:UYH393224 UOK393224:UOL393224 UEO393224:UEP393224 TUS393224:TUT393224 TKW393224:TKX393224 TBA393224:TBB393224 SRE393224:SRF393224 SHI393224:SHJ393224 RXM393224:RXN393224 RNQ393224:RNR393224 RDU393224:RDV393224 QTY393224:QTZ393224 QKC393224:QKD393224 QAG393224:QAH393224 PQK393224:PQL393224 PGO393224:PGP393224 OWS393224:OWT393224 OMW393224:OMX393224 ODA393224:ODB393224 NTE393224:NTF393224 NJI393224:NJJ393224 MZM393224:MZN393224 MPQ393224:MPR393224 MFU393224:MFV393224 LVY393224:LVZ393224 LMC393224:LMD393224 LCG393224:LCH393224 KSK393224:KSL393224 KIO393224:KIP393224 JYS393224:JYT393224 JOW393224:JOX393224 JFA393224:JFB393224 IVE393224:IVF393224 ILI393224:ILJ393224 IBM393224:IBN393224 HRQ393224:HRR393224 HHU393224:HHV393224 GXY393224:GXZ393224 GOC393224:GOD393224 GEG393224:GEH393224 FUK393224:FUL393224 FKO393224:FKP393224 FAS393224:FAT393224 EQW393224:EQX393224 EHA393224:EHB393224 DXE393224:DXF393224 DNI393224:DNJ393224 DDM393224:DDN393224 CTQ393224:CTR393224 CJU393224:CJV393224 BZY393224:BZZ393224 BQC393224:BQD393224 BGG393224:BGH393224 AWK393224:AWL393224 AMO393224:AMP393224 ACS393224:ACT393224 SW393224:SX393224 JA393224:JB393224 D393216:E393216 WVM327688:WVN327688 WLQ327688:WLR327688 WBU327688:WBV327688 VRY327688:VRZ327688 VIC327688:VID327688 UYG327688:UYH327688 UOK327688:UOL327688 UEO327688:UEP327688 TUS327688:TUT327688 TKW327688:TKX327688 TBA327688:TBB327688 SRE327688:SRF327688 SHI327688:SHJ327688 RXM327688:RXN327688 RNQ327688:RNR327688 RDU327688:RDV327688 QTY327688:QTZ327688 QKC327688:QKD327688 QAG327688:QAH327688 PQK327688:PQL327688 PGO327688:PGP327688 OWS327688:OWT327688 OMW327688:OMX327688 ODA327688:ODB327688 NTE327688:NTF327688 NJI327688:NJJ327688 MZM327688:MZN327688 MPQ327688:MPR327688 MFU327688:MFV327688 LVY327688:LVZ327688 LMC327688:LMD327688 LCG327688:LCH327688 KSK327688:KSL327688 KIO327688:KIP327688 JYS327688:JYT327688 JOW327688:JOX327688 JFA327688:JFB327688 IVE327688:IVF327688 ILI327688:ILJ327688 IBM327688:IBN327688 HRQ327688:HRR327688 HHU327688:HHV327688 GXY327688:GXZ327688 GOC327688:GOD327688 GEG327688:GEH327688 FUK327688:FUL327688 FKO327688:FKP327688 FAS327688:FAT327688 EQW327688:EQX327688 EHA327688:EHB327688 DXE327688:DXF327688 DNI327688:DNJ327688 DDM327688:DDN327688 CTQ327688:CTR327688 CJU327688:CJV327688 BZY327688:BZZ327688 BQC327688:BQD327688 BGG327688:BGH327688 AWK327688:AWL327688 AMO327688:AMP327688 ACS327688:ACT327688 SW327688:SX327688 JA327688:JB327688 D327680:E327680 WVM262152:WVN262152 WLQ262152:WLR262152 WBU262152:WBV262152 VRY262152:VRZ262152 VIC262152:VID262152 UYG262152:UYH262152 UOK262152:UOL262152 UEO262152:UEP262152 TUS262152:TUT262152 TKW262152:TKX262152 TBA262152:TBB262152 SRE262152:SRF262152 SHI262152:SHJ262152 RXM262152:RXN262152 RNQ262152:RNR262152 RDU262152:RDV262152 QTY262152:QTZ262152 QKC262152:QKD262152 QAG262152:QAH262152 PQK262152:PQL262152 PGO262152:PGP262152 OWS262152:OWT262152 OMW262152:OMX262152 ODA262152:ODB262152 NTE262152:NTF262152 NJI262152:NJJ262152 MZM262152:MZN262152 MPQ262152:MPR262152 MFU262152:MFV262152 LVY262152:LVZ262152 LMC262152:LMD262152 LCG262152:LCH262152 KSK262152:KSL262152 KIO262152:KIP262152 JYS262152:JYT262152 JOW262152:JOX262152 JFA262152:JFB262152 IVE262152:IVF262152 ILI262152:ILJ262152 IBM262152:IBN262152 HRQ262152:HRR262152 HHU262152:HHV262152 GXY262152:GXZ262152 GOC262152:GOD262152 GEG262152:GEH262152 FUK262152:FUL262152 FKO262152:FKP262152 FAS262152:FAT262152 EQW262152:EQX262152 EHA262152:EHB262152 DXE262152:DXF262152 DNI262152:DNJ262152 DDM262152:DDN262152 CTQ262152:CTR262152 CJU262152:CJV262152 BZY262152:BZZ262152 BQC262152:BQD262152 BGG262152:BGH262152 AWK262152:AWL262152 AMO262152:AMP262152 ACS262152:ACT262152 SW262152:SX262152 JA262152:JB262152 D262144:E262144 WVM196616:WVN196616 WLQ196616:WLR196616 WBU196616:WBV196616 VRY196616:VRZ196616 VIC196616:VID196616 UYG196616:UYH196616 UOK196616:UOL196616 UEO196616:UEP196616 TUS196616:TUT196616 TKW196616:TKX196616 TBA196616:TBB196616 SRE196616:SRF196616 SHI196616:SHJ196616 RXM196616:RXN196616 RNQ196616:RNR196616 RDU196616:RDV196616 QTY196616:QTZ196616 QKC196616:QKD196616 QAG196616:QAH196616 PQK196616:PQL196616 PGO196616:PGP196616 OWS196616:OWT196616 OMW196616:OMX196616 ODA196616:ODB196616 NTE196616:NTF196616 NJI196616:NJJ196616 MZM196616:MZN196616 MPQ196616:MPR196616 MFU196616:MFV196616 LVY196616:LVZ196616 LMC196616:LMD196616 LCG196616:LCH196616 KSK196616:KSL196616 KIO196616:KIP196616 JYS196616:JYT196616 JOW196616:JOX196616 JFA196616:JFB196616 IVE196616:IVF196616 ILI196616:ILJ196616 IBM196616:IBN196616 HRQ196616:HRR196616 HHU196616:HHV196616 GXY196616:GXZ196616 GOC196616:GOD196616 GEG196616:GEH196616 FUK196616:FUL196616 FKO196616:FKP196616 FAS196616:FAT196616 EQW196616:EQX196616 EHA196616:EHB196616 DXE196616:DXF196616 DNI196616:DNJ196616 DDM196616:DDN196616 CTQ196616:CTR196616 CJU196616:CJV196616 BZY196616:BZZ196616 BQC196616:BQD196616 BGG196616:BGH196616 AWK196616:AWL196616 AMO196616:AMP196616 ACS196616:ACT196616 SW196616:SX196616 JA196616:JB196616 D196608:E196608 WVM131080:WVN131080 WLQ131080:WLR131080 WBU131080:WBV131080 VRY131080:VRZ131080 VIC131080:VID131080 UYG131080:UYH131080 UOK131080:UOL131080 UEO131080:UEP131080 TUS131080:TUT131080 TKW131080:TKX131080 TBA131080:TBB131080 SRE131080:SRF131080 SHI131080:SHJ131080 RXM131080:RXN131080 RNQ131080:RNR131080 RDU131080:RDV131080 QTY131080:QTZ131080 QKC131080:QKD131080 QAG131080:QAH131080 PQK131080:PQL131080 PGO131080:PGP131080 OWS131080:OWT131080 OMW131080:OMX131080 ODA131080:ODB131080 NTE131080:NTF131080 NJI131080:NJJ131080 MZM131080:MZN131080 MPQ131080:MPR131080 MFU131080:MFV131080 LVY131080:LVZ131080 LMC131080:LMD131080 LCG131080:LCH131080 KSK131080:KSL131080 KIO131080:KIP131080 JYS131080:JYT131080 JOW131080:JOX131080 JFA131080:JFB131080 IVE131080:IVF131080 ILI131080:ILJ131080 IBM131080:IBN131080 HRQ131080:HRR131080 HHU131080:HHV131080 GXY131080:GXZ131080 GOC131080:GOD131080 GEG131080:GEH131080 FUK131080:FUL131080 FKO131080:FKP131080 FAS131080:FAT131080 EQW131080:EQX131080 EHA131080:EHB131080 DXE131080:DXF131080 DNI131080:DNJ131080 DDM131080:DDN131080 CTQ131080:CTR131080 CJU131080:CJV131080 BZY131080:BZZ131080 BQC131080:BQD131080 BGG131080:BGH131080 AWK131080:AWL131080 AMO131080:AMP131080 ACS131080:ACT131080 SW131080:SX131080 JA131080:JB131080 D131072:E131072 WVM65544:WVN65544 WLQ65544:WLR65544 WBU65544:WBV65544 VRY65544:VRZ65544 VIC65544:VID65544 UYG65544:UYH65544 UOK65544:UOL65544 UEO65544:UEP65544 TUS65544:TUT65544 TKW65544:TKX65544 TBA65544:TBB65544 SRE65544:SRF65544 SHI65544:SHJ65544 RXM65544:RXN65544 RNQ65544:RNR65544 RDU65544:RDV65544 QTY65544:QTZ65544 QKC65544:QKD65544 QAG65544:QAH65544 PQK65544:PQL65544 PGO65544:PGP65544 OWS65544:OWT65544 OMW65544:OMX65544 ODA65544:ODB65544 NTE65544:NTF65544 NJI65544:NJJ65544 MZM65544:MZN65544 MPQ65544:MPR65544 MFU65544:MFV65544 LVY65544:LVZ65544 LMC65544:LMD65544 LCG65544:LCH65544 KSK65544:KSL65544 KIO65544:KIP65544 JYS65544:JYT65544 JOW65544:JOX65544 JFA65544:JFB65544 IVE65544:IVF65544 ILI65544:ILJ65544 IBM65544:IBN65544 HRQ65544:HRR65544 HHU65544:HHV65544 GXY65544:GXZ65544 GOC65544:GOD65544 GEG65544:GEH65544 FUK65544:FUL65544 FKO65544:FKP65544 FAS65544:FAT65544 EQW65544:EQX65544 EHA65544:EHB65544 DXE65544:DXF65544 DNI65544:DNJ65544 DDM65544:DDN65544 CTQ65544:CTR65544 CJU65544:CJV65544 BZY65544:BZZ65544 BQC65544:BQD65544 BGG65544:BGH65544 AWK65544:AWL65544 AMO65544:AMP65544 ACS65544:ACT65544 SW65544:SX65544 JA65544:JB65544 D65536:E65536 WVM16:WVN16 WLQ16:WLR16 WBU16:WBV16 VRY16:VRZ16 VIC16:VID16 UYG16:UYH16 UOK16:UOL16 UEO16:UEP16 TUS16:TUT16 TKW16:TKX16 TBA16:TBB16 SRE16:SRF16 SHI16:SHJ16 RXM16:RXN16 RNQ16:RNR16 RDU16:RDV16 QTY16:QTZ16 QKC16:QKD16 QAG16:QAH16 PQK16:PQL16 PGO16:PGP16 OWS16:OWT16 OMW16:OMX16 ODA16:ODB16 NTE16:NTF16 NJI16:NJJ16 MZM16:MZN16 MPQ16:MPR16 MFU16:MFV16 LVY16:LVZ16 LMC16:LMD16 LCG16:LCH16 KSK16:KSL16 KIO16:KIP16 JYS16:JYT16 JOW16:JOX16 JFA16:JFB16 IVE16:IVF16 ILI16:ILJ16 IBM16:IBN16 HRQ16:HRR16 HHU16:HHV16 GXY16:GXZ16 GOC16:GOD16 GEG16:GEH16 FUK16:FUL16 FKO16:FKP16 FAS16:FAT16 EQW16:EQX16 EHA16:EHB16 DXE16:DXF16 DNI16:DNJ16 DDM16:DDN16 CTQ16:CTR16 CJU16:CJV16 BZY16:BZZ16 BQC16:BQD16 BGG16:BGH16 AWK16:AWL16 AMO16:AMP16 ACS16:ACT16 SW16:SX16 JA16:JB16">
      <formula1>$E$130:$E$135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U35"/>
  <sheetViews>
    <sheetView workbookViewId="0">
      <selection activeCell="C5" sqref="C5"/>
    </sheetView>
  </sheetViews>
  <sheetFormatPr defaultColWidth="9.140625" defaultRowHeight="15" x14ac:dyDescent="0.25"/>
  <cols>
    <col min="1" max="1" width="2.5703125" customWidth="1"/>
    <col min="2" max="2" width="30.5703125" bestFit="1" customWidth="1"/>
    <col min="3" max="3" width="32.140625" customWidth="1"/>
    <col min="4" max="15" width="16.5703125" customWidth="1"/>
    <col min="16" max="16" width="98.85546875" bestFit="1" customWidth="1"/>
    <col min="266" max="266" width="2.5703125" customWidth="1"/>
    <col min="267" max="267" width="24.42578125" customWidth="1"/>
    <col min="268" max="268" width="32.140625" customWidth="1"/>
    <col min="269" max="271" width="16.5703125" customWidth="1"/>
    <col min="272" max="272" width="83.85546875" customWidth="1"/>
    <col min="522" max="522" width="2.5703125" customWidth="1"/>
    <col min="523" max="523" width="24.42578125" customWidth="1"/>
    <col min="524" max="524" width="32.140625" customWidth="1"/>
    <col min="525" max="527" width="16.5703125" customWidth="1"/>
    <col min="528" max="528" width="83.85546875" customWidth="1"/>
    <col min="778" max="778" width="2.5703125" customWidth="1"/>
    <col min="779" max="779" width="24.42578125" customWidth="1"/>
    <col min="780" max="780" width="32.140625" customWidth="1"/>
    <col min="781" max="783" width="16.5703125" customWidth="1"/>
    <col min="784" max="784" width="83.85546875" customWidth="1"/>
    <col min="1034" max="1034" width="2.5703125" customWidth="1"/>
    <col min="1035" max="1035" width="24.42578125" customWidth="1"/>
    <col min="1036" max="1036" width="32.140625" customWidth="1"/>
    <col min="1037" max="1039" width="16.5703125" customWidth="1"/>
    <col min="1040" max="1040" width="83.85546875" customWidth="1"/>
    <col min="1290" max="1290" width="2.5703125" customWidth="1"/>
    <col min="1291" max="1291" width="24.42578125" customWidth="1"/>
    <col min="1292" max="1292" width="32.140625" customWidth="1"/>
    <col min="1293" max="1295" width="16.5703125" customWidth="1"/>
    <col min="1296" max="1296" width="83.85546875" customWidth="1"/>
    <col min="1546" max="1546" width="2.5703125" customWidth="1"/>
    <col min="1547" max="1547" width="24.42578125" customWidth="1"/>
    <col min="1548" max="1548" width="32.140625" customWidth="1"/>
    <col min="1549" max="1551" width="16.5703125" customWidth="1"/>
    <col min="1552" max="1552" width="83.85546875" customWidth="1"/>
    <col min="1802" max="1802" width="2.5703125" customWidth="1"/>
    <col min="1803" max="1803" width="24.42578125" customWidth="1"/>
    <col min="1804" max="1804" width="32.140625" customWidth="1"/>
    <col min="1805" max="1807" width="16.5703125" customWidth="1"/>
    <col min="1808" max="1808" width="83.85546875" customWidth="1"/>
    <col min="2058" max="2058" width="2.5703125" customWidth="1"/>
    <col min="2059" max="2059" width="24.42578125" customWidth="1"/>
    <col min="2060" max="2060" width="32.140625" customWidth="1"/>
    <col min="2061" max="2063" width="16.5703125" customWidth="1"/>
    <col min="2064" max="2064" width="83.85546875" customWidth="1"/>
    <col min="2314" max="2314" width="2.5703125" customWidth="1"/>
    <col min="2315" max="2315" width="24.42578125" customWidth="1"/>
    <col min="2316" max="2316" width="32.140625" customWidth="1"/>
    <col min="2317" max="2319" width="16.5703125" customWidth="1"/>
    <col min="2320" max="2320" width="83.85546875" customWidth="1"/>
    <col min="2570" max="2570" width="2.5703125" customWidth="1"/>
    <col min="2571" max="2571" width="24.42578125" customWidth="1"/>
    <col min="2572" max="2572" width="32.140625" customWidth="1"/>
    <col min="2573" max="2575" width="16.5703125" customWidth="1"/>
    <col min="2576" max="2576" width="83.85546875" customWidth="1"/>
    <col min="2826" max="2826" width="2.5703125" customWidth="1"/>
    <col min="2827" max="2827" width="24.42578125" customWidth="1"/>
    <col min="2828" max="2828" width="32.140625" customWidth="1"/>
    <col min="2829" max="2831" width="16.5703125" customWidth="1"/>
    <col min="2832" max="2832" width="83.85546875" customWidth="1"/>
    <col min="3082" max="3082" width="2.5703125" customWidth="1"/>
    <col min="3083" max="3083" width="24.42578125" customWidth="1"/>
    <col min="3084" max="3084" width="32.140625" customWidth="1"/>
    <col min="3085" max="3087" width="16.5703125" customWidth="1"/>
    <col min="3088" max="3088" width="83.85546875" customWidth="1"/>
    <col min="3338" max="3338" width="2.5703125" customWidth="1"/>
    <col min="3339" max="3339" width="24.42578125" customWidth="1"/>
    <col min="3340" max="3340" width="32.140625" customWidth="1"/>
    <col min="3341" max="3343" width="16.5703125" customWidth="1"/>
    <col min="3344" max="3344" width="83.85546875" customWidth="1"/>
    <col min="3594" max="3594" width="2.5703125" customWidth="1"/>
    <col min="3595" max="3595" width="24.42578125" customWidth="1"/>
    <col min="3596" max="3596" width="32.140625" customWidth="1"/>
    <col min="3597" max="3599" width="16.5703125" customWidth="1"/>
    <col min="3600" max="3600" width="83.85546875" customWidth="1"/>
    <col min="3850" max="3850" width="2.5703125" customWidth="1"/>
    <col min="3851" max="3851" width="24.42578125" customWidth="1"/>
    <col min="3852" max="3852" width="32.140625" customWidth="1"/>
    <col min="3853" max="3855" width="16.5703125" customWidth="1"/>
    <col min="3856" max="3856" width="83.85546875" customWidth="1"/>
    <col min="4106" max="4106" width="2.5703125" customWidth="1"/>
    <col min="4107" max="4107" width="24.42578125" customWidth="1"/>
    <col min="4108" max="4108" width="32.140625" customWidth="1"/>
    <col min="4109" max="4111" width="16.5703125" customWidth="1"/>
    <col min="4112" max="4112" width="83.85546875" customWidth="1"/>
    <col min="4362" max="4362" width="2.5703125" customWidth="1"/>
    <col min="4363" max="4363" width="24.42578125" customWidth="1"/>
    <col min="4364" max="4364" width="32.140625" customWidth="1"/>
    <col min="4365" max="4367" width="16.5703125" customWidth="1"/>
    <col min="4368" max="4368" width="83.85546875" customWidth="1"/>
    <col min="4618" max="4618" width="2.5703125" customWidth="1"/>
    <col min="4619" max="4619" width="24.42578125" customWidth="1"/>
    <col min="4620" max="4620" width="32.140625" customWidth="1"/>
    <col min="4621" max="4623" width="16.5703125" customWidth="1"/>
    <col min="4624" max="4624" width="83.85546875" customWidth="1"/>
    <col min="4874" max="4874" width="2.5703125" customWidth="1"/>
    <col min="4875" max="4875" width="24.42578125" customWidth="1"/>
    <col min="4876" max="4876" width="32.140625" customWidth="1"/>
    <col min="4877" max="4879" width="16.5703125" customWidth="1"/>
    <col min="4880" max="4880" width="83.85546875" customWidth="1"/>
    <col min="5130" max="5130" width="2.5703125" customWidth="1"/>
    <col min="5131" max="5131" width="24.42578125" customWidth="1"/>
    <col min="5132" max="5132" width="32.140625" customWidth="1"/>
    <col min="5133" max="5135" width="16.5703125" customWidth="1"/>
    <col min="5136" max="5136" width="83.85546875" customWidth="1"/>
    <col min="5386" max="5386" width="2.5703125" customWidth="1"/>
    <col min="5387" max="5387" width="24.42578125" customWidth="1"/>
    <col min="5388" max="5388" width="32.140625" customWidth="1"/>
    <col min="5389" max="5391" width="16.5703125" customWidth="1"/>
    <col min="5392" max="5392" width="83.85546875" customWidth="1"/>
    <col min="5642" max="5642" width="2.5703125" customWidth="1"/>
    <col min="5643" max="5643" width="24.42578125" customWidth="1"/>
    <col min="5644" max="5644" width="32.140625" customWidth="1"/>
    <col min="5645" max="5647" width="16.5703125" customWidth="1"/>
    <col min="5648" max="5648" width="83.85546875" customWidth="1"/>
    <col min="5898" max="5898" width="2.5703125" customWidth="1"/>
    <col min="5899" max="5899" width="24.42578125" customWidth="1"/>
    <col min="5900" max="5900" width="32.140625" customWidth="1"/>
    <col min="5901" max="5903" width="16.5703125" customWidth="1"/>
    <col min="5904" max="5904" width="83.85546875" customWidth="1"/>
    <col min="6154" max="6154" width="2.5703125" customWidth="1"/>
    <col min="6155" max="6155" width="24.42578125" customWidth="1"/>
    <col min="6156" max="6156" width="32.140625" customWidth="1"/>
    <col min="6157" max="6159" width="16.5703125" customWidth="1"/>
    <col min="6160" max="6160" width="83.85546875" customWidth="1"/>
    <col min="6410" max="6410" width="2.5703125" customWidth="1"/>
    <col min="6411" max="6411" width="24.42578125" customWidth="1"/>
    <col min="6412" max="6412" width="32.140625" customWidth="1"/>
    <col min="6413" max="6415" width="16.5703125" customWidth="1"/>
    <col min="6416" max="6416" width="83.85546875" customWidth="1"/>
    <col min="6666" max="6666" width="2.5703125" customWidth="1"/>
    <col min="6667" max="6667" width="24.42578125" customWidth="1"/>
    <col min="6668" max="6668" width="32.140625" customWidth="1"/>
    <col min="6669" max="6671" width="16.5703125" customWidth="1"/>
    <col min="6672" max="6672" width="83.85546875" customWidth="1"/>
    <col min="6922" max="6922" width="2.5703125" customWidth="1"/>
    <col min="6923" max="6923" width="24.42578125" customWidth="1"/>
    <col min="6924" max="6924" width="32.140625" customWidth="1"/>
    <col min="6925" max="6927" width="16.5703125" customWidth="1"/>
    <col min="6928" max="6928" width="83.85546875" customWidth="1"/>
    <col min="7178" max="7178" width="2.5703125" customWidth="1"/>
    <col min="7179" max="7179" width="24.42578125" customWidth="1"/>
    <col min="7180" max="7180" width="32.140625" customWidth="1"/>
    <col min="7181" max="7183" width="16.5703125" customWidth="1"/>
    <col min="7184" max="7184" width="83.85546875" customWidth="1"/>
    <col min="7434" max="7434" width="2.5703125" customWidth="1"/>
    <col min="7435" max="7435" width="24.42578125" customWidth="1"/>
    <col min="7436" max="7436" width="32.140625" customWidth="1"/>
    <col min="7437" max="7439" width="16.5703125" customWidth="1"/>
    <col min="7440" max="7440" width="83.85546875" customWidth="1"/>
    <col min="7690" max="7690" width="2.5703125" customWidth="1"/>
    <col min="7691" max="7691" width="24.42578125" customWidth="1"/>
    <col min="7692" max="7692" width="32.140625" customWidth="1"/>
    <col min="7693" max="7695" width="16.5703125" customWidth="1"/>
    <col min="7696" max="7696" width="83.85546875" customWidth="1"/>
    <col min="7946" max="7946" width="2.5703125" customWidth="1"/>
    <col min="7947" max="7947" width="24.42578125" customWidth="1"/>
    <col min="7948" max="7948" width="32.140625" customWidth="1"/>
    <col min="7949" max="7951" width="16.5703125" customWidth="1"/>
    <col min="7952" max="7952" width="83.85546875" customWidth="1"/>
    <col min="8202" max="8202" width="2.5703125" customWidth="1"/>
    <col min="8203" max="8203" width="24.42578125" customWidth="1"/>
    <col min="8204" max="8204" width="32.140625" customWidth="1"/>
    <col min="8205" max="8207" width="16.5703125" customWidth="1"/>
    <col min="8208" max="8208" width="83.85546875" customWidth="1"/>
    <col min="8458" max="8458" width="2.5703125" customWidth="1"/>
    <col min="8459" max="8459" width="24.42578125" customWidth="1"/>
    <col min="8460" max="8460" width="32.140625" customWidth="1"/>
    <col min="8461" max="8463" width="16.5703125" customWidth="1"/>
    <col min="8464" max="8464" width="83.85546875" customWidth="1"/>
    <col min="8714" max="8714" width="2.5703125" customWidth="1"/>
    <col min="8715" max="8715" width="24.42578125" customWidth="1"/>
    <col min="8716" max="8716" width="32.140625" customWidth="1"/>
    <col min="8717" max="8719" width="16.5703125" customWidth="1"/>
    <col min="8720" max="8720" width="83.85546875" customWidth="1"/>
    <col min="8970" max="8970" width="2.5703125" customWidth="1"/>
    <col min="8971" max="8971" width="24.42578125" customWidth="1"/>
    <col min="8972" max="8972" width="32.140625" customWidth="1"/>
    <col min="8973" max="8975" width="16.5703125" customWidth="1"/>
    <col min="8976" max="8976" width="83.85546875" customWidth="1"/>
    <col min="9226" max="9226" width="2.5703125" customWidth="1"/>
    <col min="9227" max="9227" width="24.42578125" customWidth="1"/>
    <col min="9228" max="9228" width="32.140625" customWidth="1"/>
    <col min="9229" max="9231" width="16.5703125" customWidth="1"/>
    <col min="9232" max="9232" width="83.85546875" customWidth="1"/>
    <col min="9482" max="9482" width="2.5703125" customWidth="1"/>
    <col min="9483" max="9483" width="24.42578125" customWidth="1"/>
    <col min="9484" max="9484" width="32.140625" customWidth="1"/>
    <col min="9485" max="9487" width="16.5703125" customWidth="1"/>
    <col min="9488" max="9488" width="83.85546875" customWidth="1"/>
    <col min="9738" max="9738" width="2.5703125" customWidth="1"/>
    <col min="9739" max="9739" width="24.42578125" customWidth="1"/>
    <col min="9740" max="9740" width="32.140625" customWidth="1"/>
    <col min="9741" max="9743" width="16.5703125" customWidth="1"/>
    <col min="9744" max="9744" width="83.85546875" customWidth="1"/>
    <col min="9994" max="9994" width="2.5703125" customWidth="1"/>
    <col min="9995" max="9995" width="24.42578125" customWidth="1"/>
    <col min="9996" max="9996" width="32.140625" customWidth="1"/>
    <col min="9997" max="9999" width="16.5703125" customWidth="1"/>
    <col min="10000" max="10000" width="83.85546875" customWidth="1"/>
    <col min="10250" max="10250" width="2.5703125" customWidth="1"/>
    <col min="10251" max="10251" width="24.42578125" customWidth="1"/>
    <col min="10252" max="10252" width="32.140625" customWidth="1"/>
    <col min="10253" max="10255" width="16.5703125" customWidth="1"/>
    <col min="10256" max="10256" width="83.85546875" customWidth="1"/>
    <col min="10506" max="10506" width="2.5703125" customWidth="1"/>
    <col min="10507" max="10507" width="24.42578125" customWidth="1"/>
    <col min="10508" max="10508" width="32.140625" customWidth="1"/>
    <col min="10509" max="10511" width="16.5703125" customWidth="1"/>
    <col min="10512" max="10512" width="83.85546875" customWidth="1"/>
    <col min="10762" max="10762" width="2.5703125" customWidth="1"/>
    <col min="10763" max="10763" width="24.42578125" customWidth="1"/>
    <col min="10764" max="10764" width="32.140625" customWidth="1"/>
    <col min="10765" max="10767" width="16.5703125" customWidth="1"/>
    <col min="10768" max="10768" width="83.85546875" customWidth="1"/>
    <col min="11018" max="11018" width="2.5703125" customWidth="1"/>
    <col min="11019" max="11019" width="24.42578125" customWidth="1"/>
    <col min="11020" max="11020" width="32.140625" customWidth="1"/>
    <col min="11021" max="11023" width="16.5703125" customWidth="1"/>
    <col min="11024" max="11024" width="83.85546875" customWidth="1"/>
    <col min="11274" max="11274" width="2.5703125" customWidth="1"/>
    <col min="11275" max="11275" width="24.42578125" customWidth="1"/>
    <col min="11276" max="11276" width="32.140625" customWidth="1"/>
    <col min="11277" max="11279" width="16.5703125" customWidth="1"/>
    <col min="11280" max="11280" width="83.85546875" customWidth="1"/>
    <col min="11530" max="11530" width="2.5703125" customWidth="1"/>
    <col min="11531" max="11531" width="24.42578125" customWidth="1"/>
    <col min="11532" max="11532" width="32.140625" customWidth="1"/>
    <col min="11533" max="11535" width="16.5703125" customWidth="1"/>
    <col min="11536" max="11536" width="83.85546875" customWidth="1"/>
    <col min="11786" max="11786" width="2.5703125" customWidth="1"/>
    <col min="11787" max="11787" width="24.42578125" customWidth="1"/>
    <col min="11788" max="11788" width="32.140625" customWidth="1"/>
    <col min="11789" max="11791" width="16.5703125" customWidth="1"/>
    <col min="11792" max="11792" width="83.85546875" customWidth="1"/>
    <col min="12042" max="12042" width="2.5703125" customWidth="1"/>
    <col min="12043" max="12043" width="24.42578125" customWidth="1"/>
    <col min="12044" max="12044" width="32.140625" customWidth="1"/>
    <col min="12045" max="12047" width="16.5703125" customWidth="1"/>
    <col min="12048" max="12048" width="83.85546875" customWidth="1"/>
    <col min="12298" max="12298" width="2.5703125" customWidth="1"/>
    <col min="12299" max="12299" width="24.42578125" customWidth="1"/>
    <col min="12300" max="12300" width="32.140625" customWidth="1"/>
    <col min="12301" max="12303" width="16.5703125" customWidth="1"/>
    <col min="12304" max="12304" width="83.85546875" customWidth="1"/>
    <col min="12554" max="12554" width="2.5703125" customWidth="1"/>
    <col min="12555" max="12555" width="24.42578125" customWidth="1"/>
    <col min="12556" max="12556" width="32.140625" customWidth="1"/>
    <col min="12557" max="12559" width="16.5703125" customWidth="1"/>
    <col min="12560" max="12560" width="83.85546875" customWidth="1"/>
    <col min="12810" max="12810" width="2.5703125" customWidth="1"/>
    <col min="12811" max="12811" width="24.42578125" customWidth="1"/>
    <col min="12812" max="12812" width="32.140625" customWidth="1"/>
    <col min="12813" max="12815" width="16.5703125" customWidth="1"/>
    <col min="12816" max="12816" width="83.85546875" customWidth="1"/>
    <col min="13066" max="13066" width="2.5703125" customWidth="1"/>
    <col min="13067" max="13067" width="24.42578125" customWidth="1"/>
    <col min="13068" max="13068" width="32.140625" customWidth="1"/>
    <col min="13069" max="13071" width="16.5703125" customWidth="1"/>
    <col min="13072" max="13072" width="83.85546875" customWidth="1"/>
    <col min="13322" max="13322" width="2.5703125" customWidth="1"/>
    <col min="13323" max="13323" width="24.42578125" customWidth="1"/>
    <col min="13324" max="13324" width="32.140625" customWidth="1"/>
    <col min="13325" max="13327" width="16.5703125" customWidth="1"/>
    <col min="13328" max="13328" width="83.85546875" customWidth="1"/>
    <col min="13578" max="13578" width="2.5703125" customWidth="1"/>
    <col min="13579" max="13579" width="24.42578125" customWidth="1"/>
    <col min="13580" max="13580" width="32.140625" customWidth="1"/>
    <col min="13581" max="13583" width="16.5703125" customWidth="1"/>
    <col min="13584" max="13584" width="83.85546875" customWidth="1"/>
    <col min="13834" max="13834" width="2.5703125" customWidth="1"/>
    <col min="13835" max="13835" width="24.42578125" customWidth="1"/>
    <col min="13836" max="13836" width="32.140625" customWidth="1"/>
    <col min="13837" max="13839" width="16.5703125" customWidth="1"/>
    <col min="13840" max="13840" width="83.85546875" customWidth="1"/>
    <col min="14090" max="14090" width="2.5703125" customWidth="1"/>
    <col min="14091" max="14091" width="24.42578125" customWidth="1"/>
    <col min="14092" max="14092" width="32.140625" customWidth="1"/>
    <col min="14093" max="14095" width="16.5703125" customWidth="1"/>
    <col min="14096" max="14096" width="83.85546875" customWidth="1"/>
    <col min="14346" max="14346" width="2.5703125" customWidth="1"/>
    <col min="14347" max="14347" width="24.42578125" customWidth="1"/>
    <col min="14348" max="14348" width="32.140625" customWidth="1"/>
    <col min="14349" max="14351" width="16.5703125" customWidth="1"/>
    <col min="14352" max="14352" width="83.85546875" customWidth="1"/>
    <col min="14602" max="14602" width="2.5703125" customWidth="1"/>
    <col min="14603" max="14603" width="24.42578125" customWidth="1"/>
    <col min="14604" max="14604" width="32.140625" customWidth="1"/>
    <col min="14605" max="14607" width="16.5703125" customWidth="1"/>
    <col min="14608" max="14608" width="83.85546875" customWidth="1"/>
    <col min="14858" max="14858" width="2.5703125" customWidth="1"/>
    <col min="14859" max="14859" width="24.42578125" customWidth="1"/>
    <col min="14860" max="14860" width="32.140625" customWidth="1"/>
    <col min="14861" max="14863" width="16.5703125" customWidth="1"/>
    <col min="14864" max="14864" width="83.85546875" customWidth="1"/>
    <col min="15114" max="15114" width="2.5703125" customWidth="1"/>
    <col min="15115" max="15115" width="24.42578125" customWidth="1"/>
    <col min="15116" max="15116" width="32.140625" customWidth="1"/>
    <col min="15117" max="15119" width="16.5703125" customWidth="1"/>
    <col min="15120" max="15120" width="83.85546875" customWidth="1"/>
    <col min="15370" max="15370" width="2.5703125" customWidth="1"/>
    <col min="15371" max="15371" width="24.42578125" customWidth="1"/>
    <col min="15372" max="15372" width="32.140625" customWidth="1"/>
    <col min="15373" max="15375" width="16.5703125" customWidth="1"/>
    <col min="15376" max="15376" width="83.85546875" customWidth="1"/>
    <col min="15626" max="15626" width="2.5703125" customWidth="1"/>
    <col min="15627" max="15627" width="24.42578125" customWidth="1"/>
    <col min="15628" max="15628" width="32.140625" customWidth="1"/>
    <col min="15629" max="15631" width="16.5703125" customWidth="1"/>
    <col min="15632" max="15632" width="83.85546875" customWidth="1"/>
    <col min="15882" max="15882" width="2.5703125" customWidth="1"/>
    <col min="15883" max="15883" width="24.42578125" customWidth="1"/>
    <col min="15884" max="15884" width="32.140625" customWidth="1"/>
    <col min="15885" max="15887" width="16.5703125" customWidth="1"/>
    <col min="15888" max="15888" width="83.85546875" customWidth="1"/>
    <col min="16138" max="16138" width="2.5703125" customWidth="1"/>
    <col min="16139" max="16139" width="24.42578125" customWidth="1"/>
    <col min="16140" max="16140" width="32.140625" customWidth="1"/>
    <col min="16141" max="16143" width="16.5703125" customWidth="1"/>
    <col min="16144" max="16144" width="83.85546875" customWidth="1"/>
  </cols>
  <sheetData>
    <row r="1" spans="1:47" s="3" customFormat="1" ht="20.25" x14ac:dyDescent="0.3">
      <c r="A1" s="516" t="s">
        <v>13</v>
      </c>
      <c r="B1" s="516"/>
      <c r="C1" s="516"/>
      <c r="D1" s="516"/>
      <c r="E1" s="516"/>
      <c r="F1" s="516"/>
      <c r="G1" s="516"/>
      <c r="H1" s="516"/>
      <c r="I1" s="516"/>
      <c r="J1" s="516"/>
      <c r="K1" s="516"/>
      <c r="L1" s="516"/>
      <c r="M1" s="516"/>
      <c r="N1" s="516"/>
      <c r="O1" s="516"/>
      <c r="P1" s="516"/>
      <c r="Q1" s="516"/>
      <c r="R1" s="516"/>
      <c r="S1" s="516"/>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spans="1:47" s="3" customFormat="1" ht="21" thickBot="1" x14ac:dyDescent="0.35">
      <c r="A2" s="67"/>
      <c r="B2" s="67"/>
      <c r="C2" s="67"/>
      <c r="D2" s="67"/>
      <c r="E2" s="67"/>
      <c r="F2" s="67"/>
      <c r="G2" s="67"/>
      <c r="H2" s="67"/>
      <c r="I2" s="67"/>
      <c r="J2" s="67"/>
      <c r="K2" s="67"/>
      <c r="L2" s="67"/>
      <c r="M2" s="67"/>
      <c r="N2" s="67"/>
      <c r="O2" s="67"/>
      <c r="P2" s="67"/>
      <c r="Q2" s="67"/>
      <c r="R2" s="67"/>
      <c r="S2" s="67"/>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spans="1:47" s="3" customFormat="1" ht="15" customHeight="1" x14ac:dyDescent="0.3">
      <c r="A3" s="67"/>
      <c r="B3" s="517" t="s">
        <v>58</v>
      </c>
      <c r="C3" s="68" t="s">
        <v>111</v>
      </c>
      <c r="D3" s="524" t="s">
        <v>112</v>
      </c>
      <c r="E3" s="525"/>
      <c r="F3" s="525"/>
      <c r="G3" s="525"/>
      <c r="H3" s="525"/>
      <c r="I3" s="525"/>
      <c r="J3" s="525"/>
      <c r="K3" s="526"/>
      <c r="L3" s="526"/>
      <c r="M3" s="526"/>
      <c r="N3" s="526"/>
      <c r="O3" s="527"/>
      <c r="P3" s="519" t="s">
        <v>113</v>
      </c>
      <c r="Q3" s="67"/>
      <c r="R3" s="67"/>
      <c r="S3" s="67"/>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pans="1:47" ht="15" customHeight="1" x14ac:dyDescent="0.25">
      <c r="B4" s="518"/>
      <c r="C4" s="413">
        <v>11</v>
      </c>
      <c r="D4" s="438">
        <v>1</v>
      </c>
      <c r="E4" s="438">
        <v>2</v>
      </c>
      <c r="F4" s="438">
        <v>3</v>
      </c>
      <c r="G4" s="438">
        <v>4</v>
      </c>
      <c r="H4" s="438">
        <v>5</v>
      </c>
      <c r="I4" s="438">
        <v>6</v>
      </c>
      <c r="J4" s="438">
        <v>7</v>
      </c>
      <c r="K4" s="438">
        <v>8</v>
      </c>
      <c r="L4" s="438">
        <v>9</v>
      </c>
      <c r="M4" s="438">
        <v>10</v>
      </c>
      <c r="N4" s="438">
        <v>11</v>
      </c>
      <c r="O4" s="438">
        <v>12</v>
      </c>
      <c r="P4" s="520"/>
    </row>
    <row r="5" spans="1:47" ht="15" customHeight="1" x14ac:dyDescent="0.25">
      <c r="B5" s="518"/>
      <c r="C5" s="418"/>
      <c r="D5" s="522"/>
      <c r="E5" s="522"/>
      <c r="F5" s="522"/>
      <c r="G5" s="522"/>
      <c r="H5" s="522"/>
      <c r="I5" s="522"/>
      <c r="J5" s="522"/>
      <c r="K5" s="523"/>
      <c r="L5" s="523"/>
      <c r="M5" s="523"/>
      <c r="N5" s="523"/>
      <c r="O5" s="523"/>
      <c r="P5" s="520"/>
    </row>
    <row r="6" spans="1:47" ht="63.75" x14ac:dyDescent="0.25">
      <c r="B6" s="518"/>
      <c r="C6" s="420" t="str">
        <f>HLOOKUP($C$4,$D$4:$O$24,3,FALSE)</f>
        <v>Aircraft, Passenger</v>
      </c>
      <c r="D6" s="416" t="s">
        <v>592</v>
      </c>
      <c r="E6" s="416" t="s">
        <v>593</v>
      </c>
      <c r="F6" s="416" t="s">
        <v>594</v>
      </c>
      <c r="G6" s="416" t="s">
        <v>597</v>
      </c>
      <c r="H6" s="416" t="s">
        <v>598</v>
      </c>
      <c r="I6" s="416" t="s">
        <v>599</v>
      </c>
      <c r="J6" s="416" t="s">
        <v>600</v>
      </c>
      <c r="K6" s="416" t="s">
        <v>601</v>
      </c>
      <c r="L6" s="416" t="s">
        <v>602</v>
      </c>
      <c r="M6" s="416" t="s">
        <v>603</v>
      </c>
      <c r="N6" s="416" t="s">
        <v>604</v>
      </c>
      <c r="O6" s="416" t="s">
        <v>605</v>
      </c>
      <c r="P6" s="520"/>
    </row>
    <row r="7" spans="1:47" ht="15" customHeight="1" x14ac:dyDescent="0.25">
      <c r="B7" s="225" t="s">
        <v>459</v>
      </c>
      <c r="C7" s="414">
        <f>HLOOKUP($C$4,$D$4:$O$24,4,FALSE)</f>
        <v>5.3375604827926822E-6</v>
      </c>
      <c r="D7" s="417">
        <f>'Kerosene Scenarios'!B19</f>
        <v>1.3654933019144558E-4</v>
      </c>
      <c r="E7" s="417">
        <f>'Kerosene Scenarios'!C19</f>
        <v>1.3654933019144558E-4</v>
      </c>
      <c r="F7" s="417">
        <f>'Kerosene Scenarios'!D19</f>
        <v>1.3654933019144558E-4</v>
      </c>
      <c r="G7" s="417">
        <f>'Kerosene Scenarios'!B42</f>
        <v>1.3654933019144558E-4</v>
      </c>
      <c r="H7" s="417">
        <f>'Kerosene Scenarios'!C42</f>
        <v>1.3654933019144558E-4</v>
      </c>
      <c r="I7" s="417">
        <f>'Kerosene Scenarios'!D42</f>
        <v>1.3654933019144558E-4</v>
      </c>
      <c r="J7" s="417">
        <f>'Kerosene Scenarios'!E42</f>
        <v>1.3654933019144558E-4</v>
      </c>
      <c r="K7" s="417">
        <f>'Kerosene Scenarios'!I43</f>
        <v>1.3654933019144558E-4</v>
      </c>
      <c r="L7" s="417">
        <f>'Kerosene Scenarios'!J43</f>
        <v>1.3654933019144558E-4</v>
      </c>
      <c r="M7" s="417">
        <f>'Kerosene Scenarios'!K43</f>
        <v>1.3654933019144558E-4</v>
      </c>
      <c r="N7" s="417">
        <f>'Kerosene Scenarios'!B55</f>
        <v>5.3375604827926822E-6</v>
      </c>
      <c r="O7" s="417">
        <f>'Kerosene Scenarios'!C55</f>
        <v>3.7991407923372918E-6</v>
      </c>
      <c r="P7" s="415" t="s">
        <v>606</v>
      </c>
    </row>
    <row r="8" spans="1:47" ht="15" customHeight="1" x14ac:dyDescent="0.25">
      <c r="B8" s="225" t="s">
        <v>269</v>
      </c>
      <c r="C8" s="414">
        <f>HLOOKUP($C$4,$D$4:$O$24,5,FALSE)</f>
        <v>5.0591346163277161E-3</v>
      </c>
      <c r="D8" s="417">
        <f>'Kerosene Scenarios'!B11</f>
        <v>1.8357381160063614E-2</v>
      </c>
      <c r="E8" s="417">
        <f>'Kerosene Scenarios'!C11</f>
        <v>1.8357381160063614E-2</v>
      </c>
      <c r="F8" s="417">
        <f>'Kerosene Scenarios'!D11</f>
        <v>1.8357381160063614E-2</v>
      </c>
      <c r="G8" s="417">
        <f>'Kerosene Scenarios'!B32</f>
        <v>6.3767745082326255E-5</v>
      </c>
      <c r="H8" s="417">
        <f>'Kerosene Scenarios'!C32</f>
        <v>6.3767745082326255E-5</v>
      </c>
      <c r="I8" s="417">
        <f>'Kerosene Scenarios'!D32</f>
        <v>6.3767745082326255E-5</v>
      </c>
      <c r="J8" s="417">
        <f>'Kerosene Scenarios'!E32</f>
        <v>6.3767745082326255E-5</v>
      </c>
      <c r="K8" s="417">
        <f>'Kerosene Scenarios'!I33</f>
        <v>6.3767745082326255E-5</v>
      </c>
      <c r="L8" s="417">
        <f>'Kerosene Scenarios'!J33</f>
        <v>6.3767745082326255E-5</v>
      </c>
      <c r="M8" s="417">
        <f>'Kerosene Scenarios'!K33</f>
        <v>6.3767745082326255E-5</v>
      </c>
      <c r="N8" s="417">
        <f>'Kerosene Scenarios'!B59</f>
        <v>5.0591346163277161E-3</v>
      </c>
      <c r="O8" s="417">
        <f>'Kerosene Scenarios'!C59</f>
        <v>3.7465004687415419E-3</v>
      </c>
      <c r="P8" s="415" t="s">
        <v>607</v>
      </c>
    </row>
    <row r="9" spans="1:47" ht="15" customHeight="1" x14ac:dyDescent="0.25">
      <c r="B9" s="225" t="s">
        <v>457</v>
      </c>
      <c r="C9" s="414">
        <f>HLOOKUP($C$4,$D$4:$O$24,6,FALSE)</f>
        <v>0.41438829526729959</v>
      </c>
      <c r="D9" s="417">
        <f>'Kerosene Scenarios'!B18</f>
        <v>3.2472096813819373</v>
      </c>
      <c r="E9" s="417">
        <f>'Kerosene Scenarios'!C18</f>
        <v>3.2472096813819373</v>
      </c>
      <c r="F9" s="417">
        <f>'Kerosene Scenarios'!D18</f>
        <v>3.2472096813819373</v>
      </c>
      <c r="G9" s="417">
        <f>'Kerosene Scenarios'!B41</f>
        <v>3.2472096813819373</v>
      </c>
      <c r="H9" s="417">
        <f>'Kerosene Scenarios'!C41</f>
        <v>3.2472096813819373</v>
      </c>
      <c r="I9" s="417">
        <f>'Kerosene Scenarios'!D41</f>
        <v>3.2472096813819373</v>
      </c>
      <c r="J9" s="417">
        <f>'Kerosene Scenarios'!E41</f>
        <v>3.2472096813819373</v>
      </c>
      <c r="K9" s="417">
        <f>'Kerosene Scenarios'!I42</f>
        <v>3.2472096813819373</v>
      </c>
      <c r="L9" s="417">
        <f>'Kerosene Scenarios'!J42</f>
        <v>3.2472096813819373</v>
      </c>
      <c r="M9" s="417">
        <f>'Kerosene Scenarios'!K42</f>
        <v>3.2472096813819373</v>
      </c>
      <c r="N9" s="417">
        <f>'Kerosene Scenarios'!B57</f>
        <v>0.41438829526729959</v>
      </c>
      <c r="O9" s="417">
        <f>'Kerosene Scenarios'!C57</f>
        <v>0.29476675525770646</v>
      </c>
      <c r="P9" s="415" t="s">
        <v>608</v>
      </c>
    </row>
    <row r="10" spans="1:47" ht="15" customHeight="1" x14ac:dyDescent="0.25">
      <c r="B10" s="221" t="s">
        <v>430</v>
      </c>
      <c r="C10" s="414">
        <f>HLOOKUP($C$4,$D$4:$O$24,7,FALSE)</f>
        <v>1.8349559286949836E-4</v>
      </c>
      <c r="D10" s="417">
        <v>0</v>
      </c>
      <c r="E10" s="417">
        <v>1</v>
      </c>
      <c r="F10" s="417">
        <v>2</v>
      </c>
      <c r="G10" s="417">
        <v>0</v>
      </c>
      <c r="H10" s="417">
        <v>0</v>
      </c>
      <c r="I10" s="417">
        <v>0</v>
      </c>
      <c r="J10" s="417">
        <v>0</v>
      </c>
      <c r="K10" s="417">
        <v>0</v>
      </c>
      <c r="L10" s="417">
        <v>0</v>
      </c>
      <c r="M10" s="417">
        <v>0</v>
      </c>
      <c r="N10" s="417">
        <f>'Kerosene Scenarios'!B66</f>
        <v>1.8349559286949836E-4</v>
      </c>
      <c r="O10" s="417">
        <f>'Kerosene Scenarios'!C66</f>
        <v>2.2391824156833487E-4</v>
      </c>
      <c r="P10" s="415" t="s">
        <v>609</v>
      </c>
    </row>
    <row r="11" spans="1:47" ht="15" customHeight="1" x14ac:dyDescent="0.25">
      <c r="B11" s="225" t="s">
        <v>421</v>
      </c>
      <c r="C11" s="414">
        <f>HLOOKUP($C$4,$D$4:$O$24,8,FALSE)</f>
        <v>6.7573325189619236E-5</v>
      </c>
      <c r="D11" s="417">
        <f>'Kerosene Scenarios'!B20</f>
        <v>2.664377174467231E-5</v>
      </c>
      <c r="E11" s="417">
        <f>'Kerosene Scenarios'!C20</f>
        <v>2.664377174467231E-5</v>
      </c>
      <c r="F11" s="417">
        <f>'Kerosene Scenarios'!D20</f>
        <v>2.664377174467231E-5</v>
      </c>
      <c r="G11" s="417">
        <f>'Kerosene Scenarios'!B43</f>
        <v>2.664377174467231E-5</v>
      </c>
      <c r="H11" s="417">
        <f>'Kerosene Scenarios'!C43</f>
        <v>2.664377174467231E-5</v>
      </c>
      <c r="I11" s="417">
        <f>'Kerosene Scenarios'!D43</f>
        <v>2.664377174467231E-5</v>
      </c>
      <c r="J11" s="417">
        <f>'Kerosene Scenarios'!E43</f>
        <v>2.664377174467231E-5</v>
      </c>
      <c r="K11" s="417">
        <f>'Kerosene Scenarios'!I44</f>
        <v>2.664377174467231E-5</v>
      </c>
      <c r="L11" s="417">
        <f>'Kerosene Scenarios'!J44</f>
        <v>2.664377174467231E-5</v>
      </c>
      <c r="M11" s="417">
        <f>'Kerosene Scenarios'!K44</f>
        <v>2.664377174467231E-5</v>
      </c>
      <c r="N11" s="417">
        <f>'Kerosene Scenarios'!B56</f>
        <v>6.7573325189619236E-5</v>
      </c>
      <c r="O11" s="417">
        <f>'Kerosene Scenarios'!C56</f>
        <v>7.2796652325018206E-5</v>
      </c>
      <c r="P11" s="415" t="s">
        <v>610</v>
      </c>
    </row>
    <row r="12" spans="1:47" ht="15" customHeight="1" x14ac:dyDescent="0.25">
      <c r="B12" s="225" t="s">
        <v>258</v>
      </c>
      <c r="C12" s="414">
        <f>HLOOKUP($C$4,$D$4:$O$24,9,FALSE)</f>
        <v>0</v>
      </c>
      <c r="D12" s="417">
        <f>'Kerosene Scenarios'!B10</f>
        <v>0</v>
      </c>
      <c r="E12" s="417">
        <f>'Kerosene Scenarios'!C10</f>
        <v>5.6038321435983675E-2</v>
      </c>
      <c r="F12" s="417">
        <f>'Kerosene Scenarios'!D10</f>
        <v>2.7052982762199012E-2</v>
      </c>
      <c r="G12" s="417">
        <f>'Kerosene Scenarios'!B31</f>
        <v>0</v>
      </c>
      <c r="H12" s="417">
        <f>'Kerosene Scenarios'!C31</f>
        <v>5.6038321435983675E-2</v>
      </c>
      <c r="I12" s="417">
        <f>'Kerosene Scenarios'!D31</f>
        <v>2.7052982762199012E-2</v>
      </c>
      <c r="J12" s="417">
        <f>'Kerosene Scenarios'!E31</f>
        <v>0</v>
      </c>
      <c r="K12" s="417">
        <f>'Kerosene Scenarios'!I32</f>
        <v>0</v>
      </c>
      <c r="L12" s="417">
        <f>'Kerosene Scenarios'!J32</f>
        <v>5.6038321435983675E-2</v>
      </c>
      <c r="M12" s="417">
        <f>'Kerosene Scenarios'!K32</f>
        <v>2.7052982762199012E-2</v>
      </c>
      <c r="N12" s="417">
        <v>0</v>
      </c>
      <c r="O12" s="417">
        <v>0</v>
      </c>
      <c r="P12" s="415" t="s">
        <v>611</v>
      </c>
    </row>
    <row r="13" spans="1:47" ht="15" customHeight="1" x14ac:dyDescent="0.25">
      <c r="B13" s="221" t="s">
        <v>429</v>
      </c>
      <c r="C13" s="414">
        <f>HLOOKUP($C$4,$D$4:$O$24,10,FALSE)</f>
        <v>1.3044062285997879E-2</v>
      </c>
      <c r="D13" s="417">
        <v>0</v>
      </c>
      <c r="E13" s="417">
        <v>0</v>
      </c>
      <c r="F13" s="417">
        <v>0</v>
      </c>
      <c r="G13" s="417">
        <v>0</v>
      </c>
      <c r="H13" s="417">
        <v>0</v>
      </c>
      <c r="I13" s="417">
        <v>0</v>
      </c>
      <c r="J13" s="417">
        <v>0</v>
      </c>
      <c r="K13" s="417">
        <v>0</v>
      </c>
      <c r="L13" s="417">
        <v>0</v>
      </c>
      <c r="M13" s="417">
        <v>0</v>
      </c>
      <c r="N13" s="417">
        <f>'Kerosene Scenarios'!B65</f>
        <v>1.3044062285997879E-2</v>
      </c>
      <c r="O13" s="417">
        <f>'Kerosene Scenarios'!C65</f>
        <v>1.5917567524718412E-2</v>
      </c>
      <c r="P13" s="415" t="s">
        <v>612</v>
      </c>
    </row>
    <row r="14" spans="1:47" ht="15" customHeight="1" x14ac:dyDescent="0.25">
      <c r="B14" s="221" t="s">
        <v>484</v>
      </c>
      <c r="C14" s="414">
        <f>HLOOKUP($C$4,$D$4:$O$24,11,FALSE)</f>
        <v>1.3517044525598275E-3</v>
      </c>
      <c r="D14" s="417">
        <v>0</v>
      </c>
      <c r="E14" s="417">
        <v>0</v>
      </c>
      <c r="F14" s="417">
        <v>0</v>
      </c>
      <c r="G14" s="417">
        <v>0</v>
      </c>
      <c r="H14" s="417">
        <v>0</v>
      </c>
      <c r="I14" s="417">
        <v>0</v>
      </c>
      <c r="J14" s="417">
        <v>0</v>
      </c>
      <c r="K14" s="417">
        <v>0</v>
      </c>
      <c r="L14" s="417">
        <v>0</v>
      </c>
      <c r="M14" s="417">
        <v>0</v>
      </c>
      <c r="N14" s="417">
        <f>'Kerosene Scenarios'!B64</f>
        <v>1.3517044525598275E-3</v>
      </c>
      <c r="O14" s="417">
        <f>'Kerosene Scenarios'!C64</f>
        <v>1.6494744064645974E-3</v>
      </c>
      <c r="P14" s="415" t="s">
        <v>613</v>
      </c>
    </row>
    <row r="15" spans="1:47" ht="15" customHeight="1" x14ac:dyDescent="0.25">
      <c r="B15" s="225" t="s">
        <v>278</v>
      </c>
      <c r="C15" s="414">
        <f>HLOOKUP($C$4,$D$4:$O$24,12,FALSE)</f>
        <v>0</v>
      </c>
      <c r="D15" s="417">
        <f>'Kerosene Scenarios'!B12</f>
        <v>8.5216895700926915E-2</v>
      </c>
      <c r="E15" s="417">
        <f>'Kerosene Scenarios'!C12</f>
        <v>0</v>
      </c>
      <c r="F15" s="417">
        <f>'Kerosene Scenarios'!D12</f>
        <v>0</v>
      </c>
      <c r="G15" s="417">
        <f>'Kerosene Scenarios'!B33</f>
        <v>1.700473202195367E-2</v>
      </c>
      <c r="H15" s="417">
        <f>'Kerosene Scenarios'!C33</f>
        <v>0</v>
      </c>
      <c r="I15" s="417">
        <f>'Kerosene Scenarios'!D33</f>
        <v>0</v>
      </c>
      <c r="J15" s="417">
        <f>'Kerosene Scenarios'!E33</f>
        <v>1.700473202195367E-2</v>
      </c>
      <c r="K15" s="417">
        <f>'Kerosene Scenarios'!I34</f>
        <v>1.700473202195367E-2</v>
      </c>
      <c r="L15" s="417">
        <f>'Kerosene Scenarios'!J34</f>
        <v>0</v>
      </c>
      <c r="M15" s="417">
        <f>'Kerosene Scenarios'!K34</f>
        <v>0</v>
      </c>
      <c r="N15" s="417">
        <v>0</v>
      </c>
      <c r="O15" s="417">
        <v>0</v>
      </c>
      <c r="P15" s="415" t="s">
        <v>614</v>
      </c>
    </row>
    <row r="16" spans="1:47" ht="15" customHeight="1" x14ac:dyDescent="0.25">
      <c r="B16" s="221" t="s">
        <v>648</v>
      </c>
      <c r="C16" s="414">
        <f>HLOOKUP($C$4,$D$4:$O$24,13,FALSE)</f>
        <v>0</v>
      </c>
      <c r="D16" s="417">
        <v>0</v>
      </c>
      <c r="E16" s="417">
        <v>0</v>
      </c>
      <c r="F16" s="417">
        <v>0</v>
      </c>
      <c r="G16" s="417">
        <f>'Kerosene Scenarios'!B34</f>
        <v>1.2946784607623807E-5</v>
      </c>
      <c r="H16" s="417">
        <f>'Kerosene Scenarios'!C34</f>
        <v>1.2946784607623807E-5</v>
      </c>
      <c r="I16" s="417">
        <f>'Kerosene Scenarios'!D34</f>
        <v>1.2946784607623807E-5</v>
      </c>
      <c r="J16" s="417">
        <f>'Kerosene Scenarios'!E34</f>
        <v>1.2946784607623807E-5</v>
      </c>
      <c r="K16" s="417">
        <f>'Kerosene Scenarios'!I35</f>
        <v>3.6714762320127136E-6</v>
      </c>
      <c r="L16" s="417">
        <f>'Kerosene Scenarios'!J35</f>
        <v>3.6714762320127136E-6</v>
      </c>
      <c r="M16" s="417">
        <f>'Kerosene Scenarios'!K35</f>
        <v>3.6714762320127136E-6</v>
      </c>
      <c r="N16" s="417">
        <v>0</v>
      </c>
      <c r="O16" s="417">
        <v>0</v>
      </c>
      <c r="P16" s="415" t="s">
        <v>651</v>
      </c>
    </row>
    <row r="17" spans="2:23" ht="15" customHeight="1" x14ac:dyDescent="0.25">
      <c r="B17" s="221" t="s">
        <v>647</v>
      </c>
      <c r="C17" s="414">
        <f>HLOOKUP($C$4,$D$4:$O$24,14,FALSE)</f>
        <v>0</v>
      </c>
      <c r="D17" s="417">
        <v>0</v>
      </c>
      <c r="E17" s="417">
        <v>0</v>
      </c>
      <c r="F17" s="417">
        <v>0</v>
      </c>
      <c r="G17" s="417">
        <f>'Kerosene Scenarios'!B35</f>
        <v>5.0241253701226879E-6</v>
      </c>
      <c r="H17" s="417">
        <f>'Kerosene Scenarios'!C35</f>
        <v>5.0241253701226879E-6</v>
      </c>
      <c r="I17" s="417">
        <f>'Kerosene Scenarios'!D35</f>
        <v>5.0241253701226879E-6</v>
      </c>
      <c r="J17" s="417">
        <f>'Kerosene Scenarios'!E35</f>
        <v>5.0241253701226879E-6</v>
      </c>
      <c r="K17" s="417">
        <f>'Kerosene Scenarios'!I36</f>
        <v>1.4299433745733781E-5</v>
      </c>
      <c r="L17" s="417">
        <f>'Kerosene Scenarios'!J36</f>
        <v>1.4299433745733781E-5</v>
      </c>
      <c r="M17" s="417">
        <f>'Kerosene Scenarios'!K36</f>
        <v>1.4299433745733781E-5</v>
      </c>
      <c r="N17" s="417">
        <v>0</v>
      </c>
      <c r="O17" s="417">
        <v>0</v>
      </c>
      <c r="P17" s="446" t="s">
        <v>652</v>
      </c>
      <c r="Q17" s="437"/>
      <c r="R17" s="437"/>
      <c r="S17" s="437"/>
      <c r="T17" s="437"/>
      <c r="U17" s="437"/>
      <c r="V17" s="437"/>
    </row>
    <row r="18" spans="2:23" ht="15" customHeight="1" x14ac:dyDescent="0.25">
      <c r="B18" s="221" t="s">
        <v>659</v>
      </c>
      <c r="C18" s="414">
        <f>HLOOKUP($C$4,$D$4:$O$24,15,FALSE)</f>
        <v>1.9024400355286867E-4</v>
      </c>
      <c r="D18" s="417">
        <f>'Kerosene Scenarios'!B13</f>
        <v>5.9903033259154966E-3</v>
      </c>
      <c r="E18" s="417">
        <f>'Kerosene Scenarios'!C13</f>
        <v>5.9903033259154966E-3</v>
      </c>
      <c r="F18" s="417">
        <f>'Kerosene Scenarios'!D13</f>
        <v>5.9903033259154966E-3</v>
      </c>
      <c r="G18" s="417">
        <f>'Kerosene Scenarios'!B36</f>
        <v>2.1391179941253078E-4</v>
      </c>
      <c r="H18" s="417">
        <f>'Kerosene Scenarios'!C36</f>
        <v>2.1391179941253078E-4</v>
      </c>
      <c r="I18" s="417">
        <f>'Kerosene Scenarios'!D36</f>
        <v>2.1391179941253078E-4</v>
      </c>
      <c r="J18" s="417">
        <f>'Kerosene Scenarios'!E36</f>
        <v>2.1391179941253078E-4</v>
      </c>
      <c r="K18" s="417">
        <f>'Kerosene Scenarios'!I37</f>
        <v>2.1391179941253078E-4</v>
      </c>
      <c r="L18" s="417">
        <f>'Kerosene Scenarios'!J37</f>
        <v>2.1391179941253078E-4</v>
      </c>
      <c r="M18" s="417">
        <f>'Kerosene Scenarios'!K37</f>
        <v>2.1391179941253078E-4</v>
      </c>
      <c r="N18" s="417">
        <f>'Kerosene Scenarios'!B60</f>
        <v>1.9024400355286867E-4</v>
      </c>
      <c r="O18" s="417">
        <f>'Kerosene Scenarios'!C60</f>
        <v>1.9743671733159722E-4</v>
      </c>
      <c r="P18" s="446" t="s">
        <v>661</v>
      </c>
      <c r="Q18" s="437"/>
      <c r="R18" s="437"/>
      <c r="S18" s="437"/>
      <c r="T18" s="437"/>
      <c r="U18" s="437"/>
      <c r="V18" s="437"/>
      <c r="W18" s="217"/>
    </row>
    <row r="19" spans="2:23" ht="15" customHeight="1" x14ac:dyDescent="0.25">
      <c r="B19" s="221" t="s">
        <v>649</v>
      </c>
      <c r="C19" s="414">
        <f>HLOOKUP($C$4,$D$4:$O$24,16,FALSE)</f>
        <v>2.4731720461872928E-5</v>
      </c>
      <c r="D19" s="417">
        <f>'Kerosene Scenarios'!B14</f>
        <v>7.7873943236901459E-4</v>
      </c>
      <c r="E19" s="417">
        <f>'Kerosene Scenarios'!C14</f>
        <v>7.7873943236901459E-4</v>
      </c>
      <c r="F19" s="417">
        <f>'Kerosene Scenarios'!D14</f>
        <v>7.7873943236901459E-4</v>
      </c>
      <c r="G19" s="417">
        <f>'Kerosene Scenarios'!B37</f>
        <v>2.7808533923629002E-5</v>
      </c>
      <c r="H19" s="417">
        <f>'Kerosene Scenarios'!C37</f>
        <v>2.7808533923629002E-5</v>
      </c>
      <c r="I19" s="417">
        <f>'Kerosene Scenarios'!D37</f>
        <v>2.7808533923629002E-5</v>
      </c>
      <c r="J19" s="417">
        <f>'Kerosene Scenarios'!E37</f>
        <v>2.7808533923629002E-5</v>
      </c>
      <c r="K19" s="417">
        <f>'Kerosene Scenarios'!I38</f>
        <v>2.7808533923629002E-5</v>
      </c>
      <c r="L19" s="417">
        <f>'Kerosene Scenarios'!J38</f>
        <v>2.7808533923629002E-5</v>
      </c>
      <c r="M19" s="417">
        <f>'Kerosene Scenarios'!K38</f>
        <v>2.7808533923629002E-5</v>
      </c>
      <c r="N19" s="417">
        <f>'Kerosene Scenarios'!B61</f>
        <v>2.4731720461872928E-5</v>
      </c>
      <c r="O19" s="417">
        <f>'Kerosene Scenarios'!C61</f>
        <v>2.566677325310764E-5</v>
      </c>
      <c r="P19" s="446" t="s">
        <v>660</v>
      </c>
      <c r="Q19" s="437"/>
      <c r="R19" s="437"/>
      <c r="S19" s="437"/>
      <c r="T19" s="437"/>
      <c r="U19" s="437"/>
      <c r="V19" s="437"/>
      <c r="W19" s="217"/>
    </row>
    <row r="20" spans="2:23" ht="15" customHeight="1" x14ac:dyDescent="0.25">
      <c r="B20" s="221" t="s">
        <v>650</v>
      </c>
      <c r="C20" s="414">
        <f>HLOOKUP($C$4,$D$4:$O$24,17,FALSE)</f>
        <v>1.1871225821699005E-4</v>
      </c>
      <c r="D20" s="417">
        <f>'Kerosene Scenarios'!B15</f>
        <v>3.73794927537127E-3</v>
      </c>
      <c r="E20" s="417">
        <f>'Kerosene Scenarios'!C15</f>
        <v>3.73794927537127E-3</v>
      </c>
      <c r="F20" s="417">
        <f>'Kerosene Scenarios'!D15</f>
        <v>3.73794927537127E-3</v>
      </c>
      <c r="G20" s="417">
        <f>'Kerosene Scenarios'!B38</f>
        <v>1.334809628334192E-4</v>
      </c>
      <c r="H20" s="417">
        <f>'Kerosene Scenarios'!C38</f>
        <v>1.334809628334192E-4</v>
      </c>
      <c r="I20" s="417">
        <f>'Kerosene Scenarios'!D38</f>
        <v>1.334809628334192E-4</v>
      </c>
      <c r="J20" s="417">
        <f>'Kerosene Scenarios'!E38</f>
        <v>1.334809628334192E-4</v>
      </c>
      <c r="K20" s="417">
        <f>'Kerosene Scenarios'!I39</f>
        <v>1.334809628334192E-4</v>
      </c>
      <c r="L20" s="417">
        <f>'Kerosene Scenarios'!J39</f>
        <v>1.334809628334192E-4</v>
      </c>
      <c r="M20" s="417">
        <f>'Kerosene Scenarios'!K39</f>
        <v>1.334809628334192E-4</v>
      </c>
      <c r="N20" s="417">
        <f>'Kerosene Scenarios'!B62</f>
        <v>1.1871225821699005E-4</v>
      </c>
      <c r="O20" s="417">
        <f>'Kerosene Scenarios'!C62</f>
        <v>1.2320051161491668E-4</v>
      </c>
      <c r="P20" s="446" t="s">
        <v>662</v>
      </c>
      <c r="Q20" s="437"/>
      <c r="R20" s="437"/>
      <c r="S20" s="437"/>
      <c r="T20" s="437"/>
      <c r="U20" s="437"/>
      <c r="V20" s="437"/>
      <c r="W20" s="217"/>
    </row>
    <row r="21" spans="2:23" ht="15" customHeight="1" x14ac:dyDescent="0.25">
      <c r="B21" s="225" t="s">
        <v>302</v>
      </c>
      <c r="C21" s="414">
        <f>HLOOKUP($C$4,$D$4:$O$24,18,FALSE)</f>
        <v>0</v>
      </c>
      <c r="D21" s="417">
        <v>0</v>
      </c>
      <c r="E21" s="417">
        <v>0</v>
      </c>
      <c r="F21" s="417">
        <v>0</v>
      </c>
      <c r="G21" s="417">
        <f>'Kerosene Scenarios'!B39</f>
        <v>6.3767745082326252E-4</v>
      </c>
      <c r="H21" s="417">
        <f>'Kerosene Scenarios'!C39</f>
        <v>6.3767745082326252E-4</v>
      </c>
      <c r="I21" s="417">
        <f>'Kerosene Scenarios'!D39</f>
        <v>6.3767745082326252E-4</v>
      </c>
      <c r="J21" s="417">
        <f>'Kerosene Scenarios'!E39</f>
        <v>6.3767745082326252E-4</v>
      </c>
      <c r="K21" s="417">
        <f>'Kerosene Scenarios'!I40</f>
        <v>6.3767745082326252E-4</v>
      </c>
      <c r="L21" s="417">
        <f>'Kerosene Scenarios'!J40</f>
        <v>6.3767745082326252E-4</v>
      </c>
      <c r="M21" s="417">
        <f>'Kerosene Scenarios'!K40</f>
        <v>6.3767745082326252E-4</v>
      </c>
      <c r="N21" s="417">
        <v>0</v>
      </c>
      <c r="O21" s="417">
        <v>0</v>
      </c>
      <c r="P21" s="447" t="s">
        <v>616</v>
      </c>
    </row>
    <row r="22" spans="2:23" ht="15" customHeight="1" x14ac:dyDescent="0.25">
      <c r="B22" s="225" t="s">
        <v>628</v>
      </c>
      <c r="C22" s="414">
        <f>HLOOKUP($C$4,$D$4:$O$24,19,FALSE)</f>
        <v>3.7098090768091933E-4</v>
      </c>
      <c r="D22" s="417">
        <f>'Kerosene Scenarios'!B16</f>
        <v>5.6038321435983671E-3</v>
      </c>
      <c r="E22" s="417">
        <f>'Kerosene Scenarios'!C16</f>
        <v>5.6038321435983671E-3</v>
      </c>
      <c r="F22" s="417">
        <f>'Kerosene Scenarios'!D16</f>
        <v>5.6038321435983671E-3</v>
      </c>
      <c r="G22" s="417">
        <v>0</v>
      </c>
      <c r="H22" s="417">
        <v>0</v>
      </c>
      <c r="I22" s="417">
        <v>0</v>
      </c>
      <c r="J22" s="417">
        <v>0</v>
      </c>
      <c r="K22" s="417">
        <v>0</v>
      </c>
      <c r="L22" s="417">
        <v>0</v>
      </c>
      <c r="M22" s="417">
        <v>0</v>
      </c>
      <c r="N22" s="417">
        <f>'Kerosene Scenarios'!B63</f>
        <v>3.7098090768091933E-4</v>
      </c>
      <c r="O22" s="417">
        <f>'Kerosene Scenarios'!C63</f>
        <v>3.2475508901766144E-4</v>
      </c>
      <c r="P22" s="447" t="s">
        <v>615</v>
      </c>
    </row>
    <row r="23" spans="2:23" ht="15" customHeight="1" x14ac:dyDescent="0.25">
      <c r="B23" s="225" t="s">
        <v>595</v>
      </c>
      <c r="C23" s="414">
        <f>HLOOKUP($C$4,$D$4:$O$24,20,FALSE)</f>
        <v>0</v>
      </c>
      <c r="D23" s="417">
        <f>'Kerosene Scenarios'!B17</f>
        <v>6.763245690549753E-3</v>
      </c>
      <c r="E23" s="417">
        <f>'Kerosene Scenarios'!C17</f>
        <v>6.763245690549753E-3</v>
      </c>
      <c r="F23" s="417">
        <f>'Kerosene Scenarios'!D17</f>
        <v>6.763245690549753E-3</v>
      </c>
      <c r="G23" s="417">
        <f>'Kerosene Scenarios'!B40</f>
        <v>7.7294236463425767E-5</v>
      </c>
      <c r="H23" s="417">
        <f>'Kerosene Scenarios'!C40</f>
        <v>7.7294236463425767E-5</v>
      </c>
      <c r="I23" s="417">
        <f>'Kerosene Scenarios'!D40</f>
        <v>7.7294236463425767E-5</v>
      </c>
      <c r="J23" s="417">
        <f>'Kerosene Scenarios'!E40</f>
        <v>7.7294236463425767E-5</v>
      </c>
      <c r="K23" s="417">
        <f>'Kerosene Scenarios'!I41</f>
        <v>7.7294236463425767E-5</v>
      </c>
      <c r="L23" s="417">
        <f>'Kerosene Scenarios'!J41</f>
        <v>7.7294236463425767E-5</v>
      </c>
      <c r="M23" s="417">
        <f>'Kerosene Scenarios'!K41</f>
        <v>7.7294236463425767E-5</v>
      </c>
      <c r="N23" s="417">
        <v>0</v>
      </c>
      <c r="O23" s="417">
        <v>0</v>
      </c>
      <c r="P23" s="415" t="s">
        <v>617</v>
      </c>
    </row>
    <row r="24" spans="2:23" ht="15" customHeight="1" thickBot="1" x14ac:dyDescent="0.3">
      <c r="B24" s="431" t="s">
        <v>423</v>
      </c>
      <c r="C24" s="448">
        <f>HLOOKUP($C$4,$D$4:$O$24,21,FALSE)</f>
        <v>5.6643862000328488E-4</v>
      </c>
      <c r="D24" s="419">
        <v>0</v>
      </c>
      <c r="E24" s="419">
        <v>1</v>
      </c>
      <c r="F24" s="419">
        <v>2</v>
      </c>
      <c r="G24" s="419">
        <v>0</v>
      </c>
      <c r="H24" s="419">
        <v>0</v>
      </c>
      <c r="I24" s="419">
        <v>0</v>
      </c>
      <c r="J24" s="419">
        <v>0</v>
      </c>
      <c r="K24" s="419">
        <v>0</v>
      </c>
      <c r="L24" s="419">
        <v>0</v>
      </c>
      <c r="M24" s="419">
        <v>0</v>
      </c>
      <c r="N24" s="419">
        <f>'Kerosene Scenarios'!B58</f>
        <v>5.6643862000328488E-4</v>
      </c>
      <c r="O24" s="419">
        <f>'Kerosene Scenarios'!C58</f>
        <v>7.4144080308510124E-4</v>
      </c>
      <c r="P24" s="432" t="s">
        <v>618</v>
      </c>
    </row>
    <row r="25" spans="2:23" ht="15" customHeight="1" x14ac:dyDescent="0.25"/>
    <row r="26" spans="2:23" ht="15" customHeight="1" x14ac:dyDescent="0.25"/>
    <row r="27" spans="2:23" ht="15" customHeight="1" x14ac:dyDescent="0.25"/>
    <row r="28" spans="2:23" ht="15" customHeight="1" x14ac:dyDescent="0.25"/>
    <row r="29" spans="2:23" ht="15" customHeight="1" x14ac:dyDescent="0.25"/>
    <row r="30" spans="2:23" ht="18.75" x14ac:dyDescent="0.3">
      <c r="B30" s="411"/>
      <c r="C30" s="217"/>
      <c r="D30" s="217"/>
      <c r="E30" s="217"/>
      <c r="F30" s="217"/>
      <c r="G30" s="217"/>
      <c r="H30" s="217"/>
      <c r="I30" s="217"/>
      <c r="J30" s="217"/>
      <c r="K30" s="217"/>
      <c r="L30" s="217"/>
      <c r="M30" s="217"/>
      <c r="N30" s="217"/>
      <c r="O30" s="217"/>
      <c r="P30" s="217"/>
    </row>
    <row r="31" spans="2:23" x14ac:dyDescent="0.25">
      <c r="B31" s="310"/>
      <c r="C31" s="521"/>
      <c r="D31" s="521"/>
      <c r="E31" s="521"/>
      <c r="F31" s="521"/>
      <c r="G31" s="521"/>
      <c r="H31" s="521"/>
      <c r="I31" s="521"/>
      <c r="J31" s="521"/>
      <c r="K31" s="521"/>
      <c r="L31" s="521"/>
      <c r="M31" s="521"/>
      <c r="N31" s="521"/>
      <c r="O31" s="521"/>
      <c r="P31" s="521"/>
    </row>
    <row r="32" spans="2:23" ht="30" customHeight="1" x14ac:dyDescent="0.25">
      <c r="B32" s="412"/>
      <c r="C32" s="514"/>
      <c r="D32" s="514"/>
      <c r="E32" s="514"/>
      <c r="F32" s="514"/>
      <c r="G32" s="514"/>
      <c r="H32" s="514"/>
      <c r="I32" s="514"/>
      <c r="J32" s="514"/>
      <c r="K32" s="514"/>
      <c r="L32" s="514"/>
      <c r="M32" s="514"/>
      <c r="N32" s="514"/>
      <c r="O32" s="514"/>
      <c r="P32" s="514"/>
    </row>
    <row r="33" spans="2:16" ht="30" customHeight="1" x14ac:dyDescent="0.25">
      <c r="B33" s="412"/>
      <c r="C33" s="515"/>
      <c r="D33" s="515"/>
      <c r="E33" s="515"/>
      <c r="F33" s="515"/>
      <c r="G33" s="515"/>
      <c r="H33" s="515"/>
      <c r="I33" s="515"/>
      <c r="J33" s="515"/>
      <c r="K33" s="515"/>
      <c r="L33" s="515"/>
      <c r="M33" s="515"/>
      <c r="N33" s="515"/>
      <c r="O33" s="515"/>
      <c r="P33" s="515"/>
    </row>
    <row r="34" spans="2:16" ht="30" customHeight="1" x14ac:dyDescent="0.25">
      <c r="B34" s="412"/>
      <c r="C34" s="515"/>
      <c r="D34" s="515"/>
      <c r="E34" s="515"/>
      <c r="F34" s="515"/>
      <c r="G34" s="515"/>
      <c r="H34" s="515"/>
      <c r="I34" s="515"/>
      <c r="J34" s="515"/>
      <c r="K34" s="515"/>
      <c r="L34" s="515"/>
      <c r="M34" s="515"/>
      <c r="N34" s="515"/>
      <c r="O34" s="515"/>
      <c r="P34" s="515"/>
    </row>
    <row r="35" spans="2:16" x14ac:dyDescent="0.25">
      <c r="B35" s="217"/>
      <c r="C35" s="217"/>
      <c r="D35" s="217"/>
      <c r="E35" s="217"/>
      <c r="F35" s="217"/>
      <c r="G35" s="217"/>
      <c r="H35" s="217"/>
      <c r="I35" s="217"/>
      <c r="J35" s="217"/>
      <c r="K35" s="217"/>
      <c r="L35" s="217"/>
      <c r="M35" s="217"/>
      <c r="N35" s="217"/>
      <c r="O35" s="217"/>
      <c r="P35" s="217"/>
    </row>
  </sheetData>
  <mergeCells count="9">
    <mergeCell ref="C32:P32"/>
    <mergeCell ref="C33:P33"/>
    <mergeCell ref="C34:P34"/>
    <mergeCell ref="A1:S1"/>
    <mergeCell ref="B3:B6"/>
    <mergeCell ref="P3:P6"/>
    <mergeCell ref="C31:P31"/>
    <mergeCell ref="D5:O5"/>
    <mergeCell ref="D3:O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21" customWidth="1"/>
    <col min="2" max="10" width="31.42578125" style="120" customWidth="1"/>
    <col min="11" max="27" width="36.85546875" style="120" customWidth="1"/>
    <col min="28" max="28" width="37" style="120" customWidth="1"/>
    <col min="29" max="35" width="36.85546875" style="120" customWidth="1"/>
    <col min="36" max="44" width="36.85546875" style="121" customWidth="1"/>
    <col min="45" max="45" width="37.140625" style="121" customWidth="1"/>
    <col min="46" max="47" width="36.85546875" style="121" customWidth="1"/>
    <col min="48" max="48" width="36.5703125" style="121" customWidth="1"/>
    <col min="49" max="50" width="36.85546875" style="121" customWidth="1"/>
    <col min="51" max="51" width="36.5703125" style="121" customWidth="1"/>
    <col min="52" max="52" width="37" style="121" customWidth="1"/>
    <col min="53" max="71" width="36.85546875" style="121" customWidth="1"/>
    <col min="72" max="72" width="37" style="121" customWidth="1"/>
    <col min="73" max="90" width="36.85546875" style="121" customWidth="1"/>
    <col min="91" max="91" width="36.5703125" style="121" customWidth="1"/>
    <col min="92" max="104" width="36.85546875" style="121" customWidth="1"/>
    <col min="105" max="105" width="36.5703125" style="121" customWidth="1"/>
    <col min="106" max="108" width="36.85546875" style="121" customWidth="1"/>
    <col min="109" max="109" width="36.5703125" style="121" customWidth="1"/>
    <col min="110" max="117" width="36.85546875" style="121" customWidth="1"/>
    <col min="118" max="118" width="36.5703125" style="121" customWidth="1"/>
    <col min="119" max="256" width="36.85546875" style="121"/>
    <col min="257" max="257" width="18.5703125" style="121" customWidth="1"/>
    <col min="258" max="266" width="31.42578125" style="121" customWidth="1"/>
    <col min="267" max="283" width="36.85546875" style="121" customWidth="1"/>
    <col min="284" max="284" width="37" style="121" customWidth="1"/>
    <col min="285" max="300" width="36.85546875" style="121" customWidth="1"/>
    <col min="301" max="301" width="37.140625" style="121" customWidth="1"/>
    <col min="302" max="303" width="36.85546875" style="121" customWidth="1"/>
    <col min="304" max="304" width="36.5703125" style="121" customWidth="1"/>
    <col min="305" max="306" width="36.85546875" style="121" customWidth="1"/>
    <col min="307" max="307" width="36.5703125" style="121" customWidth="1"/>
    <col min="308" max="308" width="37" style="121" customWidth="1"/>
    <col min="309" max="327" width="36.85546875" style="121" customWidth="1"/>
    <col min="328" max="328" width="37" style="121" customWidth="1"/>
    <col min="329" max="346" width="36.85546875" style="121" customWidth="1"/>
    <col min="347" max="347" width="36.5703125" style="121" customWidth="1"/>
    <col min="348" max="360" width="36.85546875" style="121" customWidth="1"/>
    <col min="361" max="361" width="36.5703125" style="121" customWidth="1"/>
    <col min="362" max="364" width="36.85546875" style="121" customWidth="1"/>
    <col min="365" max="365" width="36.5703125" style="121" customWidth="1"/>
    <col min="366" max="373" width="36.85546875" style="121" customWidth="1"/>
    <col min="374" max="374" width="36.5703125" style="121" customWidth="1"/>
    <col min="375" max="512" width="36.85546875" style="121"/>
    <col min="513" max="513" width="18.5703125" style="121" customWidth="1"/>
    <col min="514" max="522" width="31.42578125" style="121" customWidth="1"/>
    <col min="523" max="539" width="36.85546875" style="121" customWidth="1"/>
    <col min="540" max="540" width="37" style="121" customWidth="1"/>
    <col min="541" max="556" width="36.85546875" style="121" customWidth="1"/>
    <col min="557" max="557" width="37.140625" style="121" customWidth="1"/>
    <col min="558" max="559" width="36.85546875" style="121" customWidth="1"/>
    <col min="560" max="560" width="36.5703125" style="121" customWidth="1"/>
    <col min="561" max="562" width="36.85546875" style="121" customWidth="1"/>
    <col min="563" max="563" width="36.5703125" style="121" customWidth="1"/>
    <col min="564" max="564" width="37" style="121" customWidth="1"/>
    <col min="565" max="583" width="36.85546875" style="121" customWidth="1"/>
    <col min="584" max="584" width="37" style="121" customWidth="1"/>
    <col min="585" max="602" width="36.85546875" style="121" customWidth="1"/>
    <col min="603" max="603" width="36.5703125" style="121" customWidth="1"/>
    <col min="604" max="616" width="36.85546875" style="121" customWidth="1"/>
    <col min="617" max="617" width="36.5703125" style="121" customWidth="1"/>
    <col min="618" max="620" width="36.85546875" style="121" customWidth="1"/>
    <col min="621" max="621" width="36.5703125" style="121" customWidth="1"/>
    <col min="622" max="629" width="36.85546875" style="121" customWidth="1"/>
    <col min="630" max="630" width="36.5703125" style="121" customWidth="1"/>
    <col min="631" max="768" width="36.85546875" style="121"/>
    <col min="769" max="769" width="18.5703125" style="121" customWidth="1"/>
    <col min="770" max="778" width="31.42578125" style="121" customWidth="1"/>
    <col min="779" max="795" width="36.85546875" style="121" customWidth="1"/>
    <col min="796" max="796" width="37" style="121" customWidth="1"/>
    <col min="797" max="812" width="36.85546875" style="121" customWidth="1"/>
    <col min="813" max="813" width="37.140625" style="121" customWidth="1"/>
    <col min="814" max="815" width="36.85546875" style="121" customWidth="1"/>
    <col min="816" max="816" width="36.5703125" style="121" customWidth="1"/>
    <col min="817" max="818" width="36.85546875" style="121" customWidth="1"/>
    <col min="819" max="819" width="36.5703125" style="121" customWidth="1"/>
    <col min="820" max="820" width="37" style="121" customWidth="1"/>
    <col min="821" max="839" width="36.85546875" style="121" customWidth="1"/>
    <col min="840" max="840" width="37" style="121" customWidth="1"/>
    <col min="841" max="858" width="36.85546875" style="121" customWidth="1"/>
    <col min="859" max="859" width="36.5703125" style="121" customWidth="1"/>
    <col min="860" max="872" width="36.85546875" style="121" customWidth="1"/>
    <col min="873" max="873" width="36.5703125" style="121" customWidth="1"/>
    <col min="874" max="876" width="36.85546875" style="121" customWidth="1"/>
    <col min="877" max="877" width="36.5703125" style="121" customWidth="1"/>
    <col min="878" max="885" width="36.85546875" style="121" customWidth="1"/>
    <col min="886" max="886" width="36.5703125" style="121" customWidth="1"/>
    <col min="887" max="1024" width="36.85546875" style="121"/>
    <col min="1025" max="1025" width="18.5703125" style="121" customWidth="1"/>
    <col min="1026" max="1034" width="31.42578125" style="121" customWidth="1"/>
    <col min="1035" max="1051" width="36.85546875" style="121" customWidth="1"/>
    <col min="1052" max="1052" width="37" style="121" customWidth="1"/>
    <col min="1053" max="1068" width="36.85546875" style="121" customWidth="1"/>
    <col min="1069" max="1069" width="37.140625" style="121" customWidth="1"/>
    <col min="1070" max="1071" width="36.85546875" style="121" customWidth="1"/>
    <col min="1072" max="1072" width="36.5703125" style="121" customWidth="1"/>
    <col min="1073" max="1074" width="36.85546875" style="121" customWidth="1"/>
    <col min="1075" max="1075" width="36.5703125" style="121" customWidth="1"/>
    <col min="1076" max="1076" width="37" style="121" customWidth="1"/>
    <col min="1077" max="1095" width="36.85546875" style="121" customWidth="1"/>
    <col min="1096" max="1096" width="37" style="121" customWidth="1"/>
    <col min="1097" max="1114" width="36.85546875" style="121" customWidth="1"/>
    <col min="1115" max="1115" width="36.5703125" style="121" customWidth="1"/>
    <col min="1116" max="1128" width="36.85546875" style="121" customWidth="1"/>
    <col min="1129" max="1129" width="36.5703125" style="121" customWidth="1"/>
    <col min="1130" max="1132" width="36.85546875" style="121" customWidth="1"/>
    <col min="1133" max="1133" width="36.5703125" style="121" customWidth="1"/>
    <col min="1134" max="1141" width="36.85546875" style="121" customWidth="1"/>
    <col min="1142" max="1142" width="36.5703125" style="121" customWidth="1"/>
    <col min="1143" max="1280" width="36.85546875" style="121"/>
    <col min="1281" max="1281" width="18.5703125" style="121" customWidth="1"/>
    <col min="1282" max="1290" width="31.42578125" style="121" customWidth="1"/>
    <col min="1291" max="1307" width="36.85546875" style="121" customWidth="1"/>
    <col min="1308" max="1308" width="37" style="121" customWidth="1"/>
    <col min="1309" max="1324" width="36.85546875" style="121" customWidth="1"/>
    <col min="1325" max="1325" width="37.140625" style="121" customWidth="1"/>
    <col min="1326" max="1327" width="36.85546875" style="121" customWidth="1"/>
    <col min="1328" max="1328" width="36.5703125" style="121" customWidth="1"/>
    <col min="1329" max="1330" width="36.85546875" style="121" customWidth="1"/>
    <col min="1331" max="1331" width="36.5703125" style="121" customWidth="1"/>
    <col min="1332" max="1332" width="37" style="121" customWidth="1"/>
    <col min="1333" max="1351" width="36.85546875" style="121" customWidth="1"/>
    <col min="1352" max="1352" width="37" style="121" customWidth="1"/>
    <col min="1353" max="1370" width="36.85546875" style="121" customWidth="1"/>
    <col min="1371" max="1371" width="36.5703125" style="121" customWidth="1"/>
    <col min="1372" max="1384" width="36.85546875" style="121" customWidth="1"/>
    <col min="1385" max="1385" width="36.5703125" style="121" customWidth="1"/>
    <col min="1386" max="1388" width="36.85546875" style="121" customWidth="1"/>
    <col min="1389" max="1389" width="36.5703125" style="121" customWidth="1"/>
    <col min="1390" max="1397" width="36.85546875" style="121" customWidth="1"/>
    <col min="1398" max="1398" width="36.5703125" style="121" customWidth="1"/>
    <col min="1399" max="1536" width="36.85546875" style="121"/>
    <col min="1537" max="1537" width="18.5703125" style="121" customWidth="1"/>
    <col min="1538" max="1546" width="31.42578125" style="121" customWidth="1"/>
    <col min="1547" max="1563" width="36.85546875" style="121" customWidth="1"/>
    <col min="1564" max="1564" width="37" style="121" customWidth="1"/>
    <col min="1565" max="1580" width="36.85546875" style="121" customWidth="1"/>
    <col min="1581" max="1581" width="37.140625" style="121" customWidth="1"/>
    <col min="1582" max="1583" width="36.85546875" style="121" customWidth="1"/>
    <col min="1584" max="1584" width="36.5703125" style="121" customWidth="1"/>
    <col min="1585" max="1586" width="36.85546875" style="121" customWidth="1"/>
    <col min="1587" max="1587" width="36.5703125" style="121" customWidth="1"/>
    <col min="1588" max="1588" width="37" style="121" customWidth="1"/>
    <col min="1589" max="1607" width="36.85546875" style="121" customWidth="1"/>
    <col min="1608" max="1608" width="37" style="121" customWidth="1"/>
    <col min="1609" max="1626" width="36.85546875" style="121" customWidth="1"/>
    <col min="1627" max="1627" width="36.5703125" style="121" customWidth="1"/>
    <col min="1628" max="1640" width="36.85546875" style="121" customWidth="1"/>
    <col min="1641" max="1641" width="36.5703125" style="121" customWidth="1"/>
    <col min="1642" max="1644" width="36.85546875" style="121" customWidth="1"/>
    <col min="1645" max="1645" width="36.5703125" style="121" customWidth="1"/>
    <col min="1646" max="1653" width="36.85546875" style="121" customWidth="1"/>
    <col min="1654" max="1654" width="36.5703125" style="121" customWidth="1"/>
    <col min="1655" max="1792" width="36.85546875" style="121"/>
    <col min="1793" max="1793" width="18.5703125" style="121" customWidth="1"/>
    <col min="1794" max="1802" width="31.42578125" style="121" customWidth="1"/>
    <col min="1803" max="1819" width="36.85546875" style="121" customWidth="1"/>
    <col min="1820" max="1820" width="37" style="121" customWidth="1"/>
    <col min="1821" max="1836" width="36.85546875" style="121" customWidth="1"/>
    <col min="1837" max="1837" width="37.140625" style="121" customWidth="1"/>
    <col min="1838" max="1839" width="36.85546875" style="121" customWidth="1"/>
    <col min="1840" max="1840" width="36.5703125" style="121" customWidth="1"/>
    <col min="1841" max="1842" width="36.85546875" style="121" customWidth="1"/>
    <col min="1843" max="1843" width="36.5703125" style="121" customWidth="1"/>
    <col min="1844" max="1844" width="37" style="121" customWidth="1"/>
    <col min="1845" max="1863" width="36.85546875" style="121" customWidth="1"/>
    <col min="1864" max="1864" width="37" style="121" customWidth="1"/>
    <col min="1865" max="1882" width="36.85546875" style="121" customWidth="1"/>
    <col min="1883" max="1883" width="36.5703125" style="121" customWidth="1"/>
    <col min="1884" max="1896" width="36.85546875" style="121" customWidth="1"/>
    <col min="1897" max="1897" width="36.5703125" style="121" customWidth="1"/>
    <col min="1898" max="1900" width="36.85546875" style="121" customWidth="1"/>
    <col min="1901" max="1901" width="36.5703125" style="121" customWidth="1"/>
    <col min="1902" max="1909" width="36.85546875" style="121" customWidth="1"/>
    <col min="1910" max="1910" width="36.5703125" style="121" customWidth="1"/>
    <col min="1911" max="2048" width="36.85546875" style="121"/>
    <col min="2049" max="2049" width="18.5703125" style="121" customWidth="1"/>
    <col min="2050" max="2058" width="31.42578125" style="121" customWidth="1"/>
    <col min="2059" max="2075" width="36.85546875" style="121" customWidth="1"/>
    <col min="2076" max="2076" width="37" style="121" customWidth="1"/>
    <col min="2077" max="2092" width="36.85546875" style="121" customWidth="1"/>
    <col min="2093" max="2093" width="37.140625" style="121" customWidth="1"/>
    <col min="2094" max="2095" width="36.85546875" style="121" customWidth="1"/>
    <col min="2096" max="2096" width="36.5703125" style="121" customWidth="1"/>
    <col min="2097" max="2098" width="36.85546875" style="121" customWidth="1"/>
    <col min="2099" max="2099" width="36.5703125" style="121" customWidth="1"/>
    <col min="2100" max="2100" width="37" style="121" customWidth="1"/>
    <col min="2101" max="2119" width="36.85546875" style="121" customWidth="1"/>
    <col min="2120" max="2120" width="37" style="121" customWidth="1"/>
    <col min="2121" max="2138" width="36.85546875" style="121" customWidth="1"/>
    <col min="2139" max="2139" width="36.5703125" style="121" customWidth="1"/>
    <col min="2140" max="2152" width="36.85546875" style="121" customWidth="1"/>
    <col min="2153" max="2153" width="36.5703125" style="121" customWidth="1"/>
    <col min="2154" max="2156" width="36.85546875" style="121" customWidth="1"/>
    <col min="2157" max="2157" width="36.5703125" style="121" customWidth="1"/>
    <col min="2158" max="2165" width="36.85546875" style="121" customWidth="1"/>
    <col min="2166" max="2166" width="36.5703125" style="121" customWidth="1"/>
    <col min="2167" max="2304" width="36.85546875" style="121"/>
    <col min="2305" max="2305" width="18.5703125" style="121" customWidth="1"/>
    <col min="2306" max="2314" width="31.42578125" style="121" customWidth="1"/>
    <col min="2315" max="2331" width="36.85546875" style="121" customWidth="1"/>
    <col min="2332" max="2332" width="37" style="121" customWidth="1"/>
    <col min="2333" max="2348" width="36.85546875" style="121" customWidth="1"/>
    <col min="2349" max="2349" width="37.140625" style="121" customWidth="1"/>
    <col min="2350" max="2351" width="36.85546875" style="121" customWidth="1"/>
    <col min="2352" max="2352" width="36.5703125" style="121" customWidth="1"/>
    <col min="2353" max="2354" width="36.85546875" style="121" customWidth="1"/>
    <col min="2355" max="2355" width="36.5703125" style="121" customWidth="1"/>
    <col min="2356" max="2356" width="37" style="121" customWidth="1"/>
    <col min="2357" max="2375" width="36.85546875" style="121" customWidth="1"/>
    <col min="2376" max="2376" width="37" style="121" customWidth="1"/>
    <col min="2377" max="2394" width="36.85546875" style="121" customWidth="1"/>
    <col min="2395" max="2395" width="36.5703125" style="121" customWidth="1"/>
    <col min="2396" max="2408" width="36.85546875" style="121" customWidth="1"/>
    <col min="2409" max="2409" width="36.5703125" style="121" customWidth="1"/>
    <col min="2410" max="2412" width="36.85546875" style="121" customWidth="1"/>
    <col min="2413" max="2413" width="36.5703125" style="121" customWidth="1"/>
    <col min="2414" max="2421" width="36.85546875" style="121" customWidth="1"/>
    <col min="2422" max="2422" width="36.5703125" style="121" customWidth="1"/>
    <col min="2423" max="2560" width="36.85546875" style="121"/>
    <col min="2561" max="2561" width="18.5703125" style="121" customWidth="1"/>
    <col min="2562" max="2570" width="31.42578125" style="121" customWidth="1"/>
    <col min="2571" max="2587" width="36.85546875" style="121" customWidth="1"/>
    <col min="2588" max="2588" width="37" style="121" customWidth="1"/>
    <col min="2589" max="2604" width="36.85546875" style="121" customWidth="1"/>
    <col min="2605" max="2605" width="37.140625" style="121" customWidth="1"/>
    <col min="2606" max="2607" width="36.85546875" style="121" customWidth="1"/>
    <col min="2608" max="2608" width="36.5703125" style="121" customWidth="1"/>
    <col min="2609" max="2610" width="36.85546875" style="121" customWidth="1"/>
    <col min="2611" max="2611" width="36.5703125" style="121" customWidth="1"/>
    <col min="2612" max="2612" width="37" style="121" customWidth="1"/>
    <col min="2613" max="2631" width="36.85546875" style="121" customWidth="1"/>
    <col min="2632" max="2632" width="37" style="121" customWidth="1"/>
    <col min="2633" max="2650" width="36.85546875" style="121" customWidth="1"/>
    <col min="2651" max="2651" width="36.5703125" style="121" customWidth="1"/>
    <col min="2652" max="2664" width="36.85546875" style="121" customWidth="1"/>
    <col min="2665" max="2665" width="36.5703125" style="121" customWidth="1"/>
    <col min="2666" max="2668" width="36.85546875" style="121" customWidth="1"/>
    <col min="2669" max="2669" width="36.5703125" style="121" customWidth="1"/>
    <col min="2670" max="2677" width="36.85546875" style="121" customWidth="1"/>
    <col min="2678" max="2678" width="36.5703125" style="121" customWidth="1"/>
    <col min="2679" max="2816" width="36.85546875" style="121"/>
    <col min="2817" max="2817" width="18.5703125" style="121" customWidth="1"/>
    <col min="2818" max="2826" width="31.42578125" style="121" customWidth="1"/>
    <col min="2827" max="2843" width="36.85546875" style="121" customWidth="1"/>
    <col min="2844" max="2844" width="37" style="121" customWidth="1"/>
    <col min="2845" max="2860" width="36.85546875" style="121" customWidth="1"/>
    <col min="2861" max="2861" width="37.140625" style="121" customWidth="1"/>
    <col min="2862" max="2863" width="36.85546875" style="121" customWidth="1"/>
    <col min="2864" max="2864" width="36.5703125" style="121" customWidth="1"/>
    <col min="2865" max="2866" width="36.85546875" style="121" customWidth="1"/>
    <col min="2867" max="2867" width="36.5703125" style="121" customWidth="1"/>
    <col min="2868" max="2868" width="37" style="121" customWidth="1"/>
    <col min="2869" max="2887" width="36.85546875" style="121" customWidth="1"/>
    <col min="2888" max="2888" width="37" style="121" customWidth="1"/>
    <col min="2889" max="2906" width="36.85546875" style="121" customWidth="1"/>
    <col min="2907" max="2907" width="36.5703125" style="121" customWidth="1"/>
    <col min="2908" max="2920" width="36.85546875" style="121" customWidth="1"/>
    <col min="2921" max="2921" width="36.5703125" style="121" customWidth="1"/>
    <col min="2922" max="2924" width="36.85546875" style="121" customWidth="1"/>
    <col min="2925" max="2925" width="36.5703125" style="121" customWidth="1"/>
    <col min="2926" max="2933" width="36.85546875" style="121" customWidth="1"/>
    <col min="2934" max="2934" width="36.5703125" style="121" customWidth="1"/>
    <col min="2935" max="3072" width="36.85546875" style="121"/>
    <col min="3073" max="3073" width="18.5703125" style="121" customWidth="1"/>
    <col min="3074" max="3082" width="31.42578125" style="121" customWidth="1"/>
    <col min="3083" max="3099" width="36.85546875" style="121" customWidth="1"/>
    <col min="3100" max="3100" width="37" style="121" customWidth="1"/>
    <col min="3101" max="3116" width="36.85546875" style="121" customWidth="1"/>
    <col min="3117" max="3117" width="37.140625" style="121" customWidth="1"/>
    <col min="3118" max="3119" width="36.85546875" style="121" customWidth="1"/>
    <col min="3120" max="3120" width="36.5703125" style="121" customWidth="1"/>
    <col min="3121" max="3122" width="36.85546875" style="121" customWidth="1"/>
    <col min="3123" max="3123" width="36.5703125" style="121" customWidth="1"/>
    <col min="3124" max="3124" width="37" style="121" customWidth="1"/>
    <col min="3125" max="3143" width="36.85546875" style="121" customWidth="1"/>
    <col min="3144" max="3144" width="37" style="121" customWidth="1"/>
    <col min="3145" max="3162" width="36.85546875" style="121" customWidth="1"/>
    <col min="3163" max="3163" width="36.5703125" style="121" customWidth="1"/>
    <col min="3164" max="3176" width="36.85546875" style="121" customWidth="1"/>
    <col min="3177" max="3177" width="36.5703125" style="121" customWidth="1"/>
    <col min="3178" max="3180" width="36.85546875" style="121" customWidth="1"/>
    <col min="3181" max="3181" width="36.5703125" style="121" customWidth="1"/>
    <col min="3182" max="3189" width="36.85546875" style="121" customWidth="1"/>
    <col min="3190" max="3190" width="36.5703125" style="121" customWidth="1"/>
    <col min="3191" max="3328" width="36.85546875" style="121"/>
    <col min="3329" max="3329" width="18.5703125" style="121" customWidth="1"/>
    <col min="3330" max="3338" width="31.42578125" style="121" customWidth="1"/>
    <col min="3339" max="3355" width="36.85546875" style="121" customWidth="1"/>
    <col min="3356" max="3356" width="37" style="121" customWidth="1"/>
    <col min="3357" max="3372" width="36.85546875" style="121" customWidth="1"/>
    <col min="3373" max="3373" width="37.140625" style="121" customWidth="1"/>
    <col min="3374" max="3375" width="36.85546875" style="121" customWidth="1"/>
    <col min="3376" max="3376" width="36.5703125" style="121" customWidth="1"/>
    <col min="3377" max="3378" width="36.85546875" style="121" customWidth="1"/>
    <col min="3379" max="3379" width="36.5703125" style="121" customWidth="1"/>
    <col min="3380" max="3380" width="37" style="121" customWidth="1"/>
    <col min="3381" max="3399" width="36.85546875" style="121" customWidth="1"/>
    <col min="3400" max="3400" width="37" style="121" customWidth="1"/>
    <col min="3401" max="3418" width="36.85546875" style="121" customWidth="1"/>
    <col min="3419" max="3419" width="36.5703125" style="121" customWidth="1"/>
    <col min="3420" max="3432" width="36.85546875" style="121" customWidth="1"/>
    <col min="3433" max="3433" width="36.5703125" style="121" customWidth="1"/>
    <col min="3434" max="3436" width="36.85546875" style="121" customWidth="1"/>
    <col min="3437" max="3437" width="36.5703125" style="121" customWidth="1"/>
    <col min="3438" max="3445" width="36.85546875" style="121" customWidth="1"/>
    <col min="3446" max="3446" width="36.5703125" style="121" customWidth="1"/>
    <col min="3447" max="3584" width="36.85546875" style="121"/>
    <col min="3585" max="3585" width="18.5703125" style="121" customWidth="1"/>
    <col min="3586" max="3594" width="31.42578125" style="121" customWidth="1"/>
    <col min="3595" max="3611" width="36.85546875" style="121" customWidth="1"/>
    <col min="3612" max="3612" width="37" style="121" customWidth="1"/>
    <col min="3613" max="3628" width="36.85546875" style="121" customWidth="1"/>
    <col min="3629" max="3629" width="37.140625" style="121" customWidth="1"/>
    <col min="3630" max="3631" width="36.85546875" style="121" customWidth="1"/>
    <col min="3632" max="3632" width="36.5703125" style="121" customWidth="1"/>
    <col min="3633" max="3634" width="36.85546875" style="121" customWidth="1"/>
    <col min="3635" max="3635" width="36.5703125" style="121" customWidth="1"/>
    <col min="3636" max="3636" width="37" style="121" customWidth="1"/>
    <col min="3637" max="3655" width="36.85546875" style="121" customWidth="1"/>
    <col min="3656" max="3656" width="37" style="121" customWidth="1"/>
    <col min="3657" max="3674" width="36.85546875" style="121" customWidth="1"/>
    <col min="3675" max="3675" width="36.5703125" style="121" customWidth="1"/>
    <col min="3676" max="3688" width="36.85546875" style="121" customWidth="1"/>
    <col min="3689" max="3689" width="36.5703125" style="121" customWidth="1"/>
    <col min="3690" max="3692" width="36.85546875" style="121" customWidth="1"/>
    <col min="3693" max="3693" width="36.5703125" style="121" customWidth="1"/>
    <col min="3694" max="3701" width="36.85546875" style="121" customWidth="1"/>
    <col min="3702" max="3702" width="36.5703125" style="121" customWidth="1"/>
    <col min="3703" max="3840" width="36.85546875" style="121"/>
    <col min="3841" max="3841" width="18.5703125" style="121" customWidth="1"/>
    <col min="3842" max="3850" width="31.42578125" style="121" customWidth="1"/>
    <col min="3851" max="3867" width="36.85546875" style="121" customWidth="1"/>
    <col min="3868" max="3868" width="37" style="121" customWidth="1"/>
    <col min="3869" max="3884" width="36.85546875" style="121" customWidth="1"/>
    <col min="3885" max="3885" width="37.140625" style="121" customWidth="1"/>
    <col min="3886" max="3887" width="36.85546875" style="121" customWidth="1"/>
    <col min="3888" max="3888" width="36.5703125" style="121" customWidth="1"/>
    <col min="3889" max="3890" width="36.85546875" style="121" customWidth="1"/>
    <col min="3891" max="3891" width="36.5703125" style="121" customWidth="1"/>
    <col min="3892" max="3892" width="37" style="121" customWidth="1"/>
    <col min="3893" max="3911" width="36.85546875" style="121" customWidth="1"/>
    <col min="3912" max="3912" width="37" style="121" customWidth="1"/>
    <col min="3913" max="3930" width="36.85546875" style="121" customWidth="1"/>
    <col min="3931" max="3931" width="36.5703125" style="121" customWidth="1"/>
    <col min="3932" max="3944" width="36.85546875" style="121" customWidth="1"/>
    <col min="3945" max="3945" width="36.5703125" style="121" customWidth="1"/>
    <col min="3946" max="3948" width="36.85546875" style="121" customWidth="1"/>
    <col min="3949" max="3949" width="36.5703125" style="121" customWidth="1"/>
    <col min="3950" max="3957" width="36.85546875" style="121" customWidth="1"/>
    <col min="3958" max="3958" width="36.5703125" style="121" customWidth="1"/>
    <col min="3959" max="4096" width="36.85546875" style="121"/>
    <col min="4097" max="4097" width="18.5703125" style="121" customWidth="1"/>
    <col min="4098" max="4106" width="31.42578125" style="121" customWidth="1"/>
    <col min="4107" max="4123" width="36.85546875" style="121" customWidth="1"/>
    <col min="4124" max="4124" width="37" style="121" customWidth="1"/>
    <col min="4125" max="4140" width="36.85546875" style="121" customWidth="1"/>
    <col min="4141" max="4141" width="37.140625" style="121" customWidth="1"/>
    <col min="4142" max="4143" width="36.85546875" style="121" customWidth="1"/>
    <col min="4144" max="4144" width="36.5703125" style="121" customWidth="1"/>
    <col min="4145" max="4146" width="36.85546875" style="121" customWidth="1"/>
    <col min="4147" max="4147" width="36.5703125" style="121" customWidth="1"/>
    <col min="4148" max="4148" width="37" style="121" customWidth="1"/>
    <col min="4149" max="4167" width="36.85546875" style="121" customWidth="1"/>
    <col min="4168" max="4168" width="37" style="121" customWidth="1"/>
    <col min="4169" max="4186" width="36.85546875" style="121" customWidth="1"/>
    <col min="4187" max="4187" width="36.5703125" style="121" customWidth="1"/>
    <col min="4188" max="4200" width="36.85546875" style="121" customWidth="1"/>
    <col min="4201" max="4201" width="36.5703125" style="121" customWidth="1"/>
    <col min="4202" max="4204" width="36.85546875" style="121" customWidth="1"/>
    <col min="4205" max="4205" width="36.5703125" style="121" customWidth="1"/>
    <col min="4206" max="4213" width="36.85546875" style="121" customWidth="1"/>
    <col min="4214" max="4214" width="36.5703125" style="121" customWidth="1"/>
    <col min="4215" max="4352" width="36.85546875" style="121"/>
    <col min="4353" max="4353" width="18.5703125" style="121" customWidth="1"/>
    <col min="4354" max="4362" width="31.42578125" style="121" customWidth="1"/>
    <col min="4363" max="4379" width="36.85546875" style="121" customWidth="1"/>
    <col min="4380" max="4380" width="37" style="121" customWidth="1"/>
    <col min="4381" max="4396" width="36.85546875" style="121" customWidth="1"/>
    <col min="4397" max="4397" width="37.140625" style="121" customWidth="1"/>
    <col min="4398" max="4399" width="36.85546875" style="121" customWidth="1"/>
    <col min="4400" max="4400" width="36.5703125" style="121" customWidth="1"/>
    <col min="4401" max="4402" width="36.85546875" style="121" customWidth="1"/>
    <col min="4403" max="4403" width="36.5703125" style="121" customWidth="1"/>
    <col min="4404" max="4404" width="37" style="121" customWidth="1"/>
    <col min="4405" max="4423" width="36.85546875" style="121" customWidth="1"/>
    <col min="4424" max="4424" width="37" style="121" customWidth="1"/>
    <col min="4425" max="4442" width="36.85546875" style="121" customWidth="1"/>
    <col min="4443" max="4443" width="36.5703125" style="121" customWidth="1"/>
    <col min="4444" max="4456" width="36.85546875" style="121" customWidth="1"/>
    <col min="4457" max="4457" width="36.5703125" style="121" customWidth="1"/>
    <col min="4458" max="4460" width="36.85546875" style="121" customWidth="1"/>
    <col min="4461" max="4461" width="36.5703125" style="121" customWidth="1"/>
    <col min="4462" max="4469" width="36.85546875" style="121" customWidth="1"/>
    <col min="4470" max="4470" width="36.5703125" style="121" customWidth="1"/>
    <col min="4471" max="4608" width="36.85546875" style="121"/>
    <col min="4609" max="4609" width="18.5703125" style="121" customWidth="1"/>
    <col min="4610" max="4618" width="31.42578125" style="121" customWidth="1"/>
    <col min="4619" max="4635" width="36.85546875" style="121" customWidth="1"/>
    <col min="4636" max="4636" width="37" style="121" customWidth="1"/>
    <col min="4637" max="4652" width="36.85546875" style="121" customWidth="1"/>
    <col min="4653" max="4653" width="37.140625" style="121" customWidth="1"/>
    <col min="4654" max="4655" width="36.85546875" style="121" customWidth="1"/>
    <col min="4656" max="4656" width="36.5703125" style="121" customWidth="1"/>
    <col min="4657" max="4658" width="36.85546875" style="121" customWidth="1"/>
    <col min="4659" max="4659" width="36.5703125" style="121" customWidth="1"/>
    <col min="4660" max="4660" width="37" style="121" customWidth="1"/>
    <col min="4661" max="4679" width="36.85546875" style="121" customWidth="1"/>
    <col min="4680" max="4680" width="37" style="121" customWidth="1"/>
    <col min="4681" max="4698" width="36.85546875" style="121" customWidth="1"/>
    <col min="4699" max="4699" width="36.5703125" style="121" customWidth="1"/>
    <col min="4700" max="4712" width="36.85546875" style="121" customWidth="1"/>
    <col min="4713" max="4713" width="36.5703125" style="121" customWidth="1"/>
    <col min="4714" max="4716" width="36.85546875" style="121" customWidth="1"/>
    <col min="4717" max="4717" width="36.5703125" style="121" customWidth="1"/>
    <col min="4718" max="4725" width="36.85546875" style="121" customWidth="1"/>
    <col min="4726" max="4726" width="36.5703125" style="121" customWidth="1"/>
    <col min="4727" max="4864" width="36.85546875" style="121"/>
    <col min="4865" max="4865" width="18.5703125" style="121" customWidth="1"/>
    <col min="4866" max="4874" width="31.42578125" style="121" customWidth="1"/>
    <col min="4875" max="4891" width="36.85546875" style="121" customWidth="1"/>
    <col min="4892" max="4892" width="37" style="121" customWidth="1"/>
    <col min="4893" max="4908" width="36.85546875" style="121" customWidth="1"/>
    <col min="4909" max="4909" width="37.140625" style="121" customWidth="1"/>
    <col min="4910" max="4911" width="36.85546875" style="121" customWidth="1"/>
    <col min="4912" max="4912" width="36.5703125" style="121" customWidth="1"/>
    <col min="4913" max="4914" width="36.85546875" style="121" customWidth="1"/>
    <col min="4915" max="4915" width="36.5703125" style="121" customWidth="1"/>
    <col min="4916" max="4916" width="37" style="121" customWidth="1"/>
    <col min="4917" max="4935" width="36.85546875" style="121" customWidth="1"/>
    <col min="4936" max="4936" width="37" style="121" customWidth="1"/>
    <col min="4937" max="4954" width="36.85546875" style="121" customWidth="1"/>
    <col min="4955" max="4955" width="36.5703125" style="121" customWidth="1"/>
    <col min="4956" max="4968" width="36.85546875" style="121" customWidth="1"/>
    <col min="4969" max="4969" width="36.5703125" style="121" customWidth="1"/>
    <col min="4970" max="4972" width="36.85546875" style="121" customWidth="1"/>
    <col min="4973" max="4973" width="36.5703125" style="121" customWidth="1"/>
    <col min="4974" max="4981" width="36.85546875" style="121" customWidth="1"/>
    <col min="4982" max="4982" width="36.5703125" style="121" customWidth="1"/>
    <col min="4983" max="5120" width="36.85546875" style="121"/>
    <col min="5121" max="5121" width="18.5703125" style="121" customWidth="1"/>
    <col min="5122" max="5130" width="31.42578125" style="121" customWidth="1"/>
    <col min="5131" max="5147" width="36.85546875" style="121" customWidth="1"/>
    <col min="5148" max="5148" width="37" style="121" customWidth="1"/>
    <col min="5149" max="5164" width="36.85546875" style="121" customWidth="1"/>
    <col min="5165" max="5165" width="37.140625" style="121" customWidth="1"/>
    <col min="5166" max="5167" width="36.85546875" style="121" customWidth="1"/>
    <col min="5168" max="5168" width="36.5703125" style="121" customWidth="1"/>
    <col min="5169" max="5170" width="36.85546875" style="121" customWidth="1"/>
    <col min="5171" max="5171" width="36.5703125" style="121" customWidth="1"/>
    <col min="5172" max="5172" width="37" style="121" customWidth="1"/>
    <col min="5173" max="5191" width="36.85546875" style="121" customWidth="1"/>
    <col min="5192" max="5192" width="37" style="121" customWidth="1"/>
    <col min="5193" max="5210" width="36.85546875" style="121" customWidth="1"/>
    <col min="5211" max="5211" width="36.5703125" style="121" customWidth="1"/>
    <col min="5212" max="5224" width="36.85546875" style="121" customWidth="1"/>
    <col min="5225" max="5225" width="36.5703125" style="121" customWidth="1"/>
    <col min="5226" max="5228" width="36.85546875" style="121" customWidth="1"/>
    <col min="5229" max="5229" width="36.5703125" style="121" customWidth="1"/>
    <col min="5230" max="5237" width="36.85546875" style="121" customWidth="1"/>
    <col min="5238" max="5238" width="36.5703125" style="121" customWidth="1"/>
    <col min="5239" max="5376" width="36.85546875" style="121"/>
    <col min="5377" max="5377" width="18.5703125" style="121" customWidth="1"/>
    <col min="5378" max="5386" width="31.42578125" style="121" customWidth="1"/>
    <col min="5387" max="5403" width="36.85546875" style="121" customWidth="1"/>
    <col min="5404" max="5404" width="37" style="121" customWidth="1"/>
    <col min="5405" max="5420" width="36.85546875" style="121" customWidth="1"/>
    <col min="5421" max="5421" width="37.140625" style="121" customWidth="1"/>
    <col min="5422" max="5423" width="36.85546875" style="121" customWidth="1"/>
    <col min="5424" max="5424" width="36.5703125" style="121" customWidth="1"/>
    <col min="5425" max="5426" width="36.85546875" style="121" customWidth="1"/>
    <col min="5427" max="5427" width="36.5703125" style="121" customWidth="1"/>
    <col min="5428" max="5428" width="37" style="121" customWidth="1"/>
    <col min="5429" max="5447" width="36.85546875" style="121" customWidth="1"/>
    <col min="5448" max="5448" width="37" style="121" customWidth="1"/>
    <col min="5449" max="5466" width="36.85546875" style="121" customWidth="1"/>
    <col min="5467" max="5467" width="36.5703125" style="121" customWidth="1"/>
    <col min="5468" max="5480" width="36.85546875" style="121" customWidth="1"/>
    <col min="5481" max="5481" width="36.5703125" style="121" customWidth="1"/>
    <col min="5482" max="5484" width="36.85546875" style="121" customWidth="1"/>
    <col min="5485" max="5485" width="36.5703125" style="121" customWidth="1"/>
    <col min="5486" max="5493" width="36.85546875" style="121" customWidth="1"/>
    <col min="5494" max="5494" width="36.5703125" style="121" customWidth="1"/>
    <col min="5495" max="5632" width="36.85546875" style="121"/>
    <col min="5633" max="5633" width="18.5703125" style="121" customWidth="1"/>
    <col min="5634" max="5642" width="31.42578125" style="121" customWidth="1"/>
    <col min="5643" max="5659" width="36.85546875" style="121" customWidth="1"/>
    <col min="5660" max="5660" width="37" style="121" customWidth="1"/>
    <col min="5661" max="5676" width="36.85546875" style="121" customWidth="1"/>
    <col min="5677" max="5677" width="37.140625" style="121" customWidth="1"/>
    <col min="5678" max="5679" width="36.85546875" style="121" customWidth="1"/>
    <col min="5680" max="5680" width="36.5703125" style="121" customWidth="1"/>
    <col min="5681" max="5682" width="36.85546875" style="121" customWidth="1"/>
    <col min="5683" max="5683" width="36.5703125" style="121" customWidth="1"/>
    <col min="5684" max="5684" width="37" style="121" customWidth="1"/>
    <col min="5685" max="5703" width="36.85546875" style="121" customWidth="1"/>
    <col min="5704" max="5704" width="37" style="121" customWidth="1"/>
    <col min="5705" max="5722" width="36.85546875" style="121" customWidth="1"/>
    <col min="5723" max="5723" width="36.5703125" style="121" customWidth="1"/>
    <col min="5724" max="5736" width="36.85546875" style="121" customWidth="1"/>
    <col min="5737" max="5737" width="36.5703125" style="121" customWidth="1"/>
    <col min="5738" max="5740" width="36.85546875" style="121" customWidth="1"/>
    <col min="5741" max="5741" width="36.5703125" style="121" customWidth="1"/>
    <col min="5742" max="5749" width="36.85546875" style="121" customWidth="1"/>
    <col min="5750" max="5750" width="36.5703125" style="121" customWidth="1"/>
    <col min="5751" max="5888" width="36.85546875" style="121"/>
    <col min="5889" max="5889" width="18.5703125" style="121" customWidth="1"/>
    <col min="5890" max="5898" width="31.42578125" style="121" customWidth="1"/>
    <col min="5899" max="5915" width="36.85546875" style="121" customWidth="1"/>
    <col min="5916" max="5916" width="37" style="121" customWidth="1"/>
    <col min="5917" max="5932" width="36.85546875" style="121" customWidth="1"/>
    <col min="5933" max="5933" width="37.140625" style="121" customWidth="1"/>
    <col min="5934" max="5935" width="36.85546875" style="121" customWidth="1"/>
    <col min="5936" max="5936" width="36.5703125" style="121" customWidth="1"/>
    <col min="5937" max="5938" width="36.85546875" style="121" customWidth="1"/>
    <col min="5939" max="5939" width="36.5703125" style="121" customWidth="1"/>
    <col min="5940" max="5940" width="37" style="121" customWidth="1"/>
    <col min="5941" max="5959" width="36.85546875" style="121" customWidth="1"/>
    <col min="5960" max="5960" width="37" style="121" customWidth="1"/>
    <col min="5961" max="5978" width="36.85546875" style="121" customWidth="1"/>
    <col min="5979" max="5979" width="36.5703125" style="121" customWidth="1"/>
    <col min="5980" max="5992" width="36.85546875" style="121" customWidth="1"/>
    <col min="5993" max="5993" width="36.5703125" style="121" customWidth="1"/>
    <col min="5994" max="5996" width="36.85546875" style="121" customWidth="1"/>
    <col min="5997" max="5997" width="36.5703125" style="121" customWidth="1"/>
    <col min="5998" max="6005" width="36.85546875" style="121" customWidth="1"/>
    <col min="6006" max="6006" width="36.5703125" style="121" customWidth="1"/>
    <col min="6007" max="6144" width="36.85546875" style="121"/>
    <col min="6145" max="6145" width="18.5703125" style="121" customWidth="1"/>
    <col min="6146" max="6154" width="31.42578125" style="121" customWidth="1"/>
    <col min="6155" max="6171" width="36.85546875" style="121" customWidth="1"/>
    <col min="6172" max="6172" width="37" style="121" customWidth="1"/>
    <col min="6173" max="6188" width="36.85546875" style="121" customWidth="1"/>
    <col min="6189" max="6189" width="37.140625" style="121" customWidth="1"/>
    <col min="6190" max="6191" width="36.85546875" style="121" customWidth="1"/>
    <col min="6192" max="6192" width="36.5703125" style="121" customWidth="1"/>
    <col min="6193" max="6194" width="36.85546875" style="121" customWidth="1"/>
    <col min="6195" max="6195" width="36.5703125" style="121" customWidth="1"/>
    <col min="6196" max="6196" width="37" style="121" customWidth="1"/>
    <col min="6197" max="6215" width="36.85546875" style="121" customWidth="1"/>
    <col min="6216" max="6216" width="37" style="121" customWidth="1"/>
    <col min="6217" max="6234" width="36.85546875" style="121" customWidth="1"/>
    <col min="6235" max="6235" width="36.5703125" style="121" customWidth="1"/>
    <col min="6236" max="6248" width="36.85546875" style="121" customWidth="1"/>
    <col min="6249" max="6249" width="36.5703125" style="121" customWidth="1"/>
    <col min="6250" max="6252" width="36.85546875" style="121" customWidth="1"/>
    <col min="6253" max="6253" width="36.5703125" style="121" customWidth="1"/>
    <col min="6254" max="6261" width="36.85546875" style="121" customWidth="1"/>
    <col min="6262" max="6262" width="36.5703125" style="121" customWidth="1"/>
    <col min="6263" max="6400" width="36.85546875" style="121"/>
    <col min="6401" max="6401" width="18.5703125" style="121" customWidth="1"/>
    <col min="6402" max="6410" width="31.42578125" style="121" customWidth="1"/>
    <col min="6411" max="6427" width="36.85546875" style="121" customWidth="1"/>
    <col min="6428" max="6428" width="37" style="121" customWidth="1"/>
    <col min="6429" max="6444" width="36.85546875" style="121" customWidth="1"/>
    <col min="6445" max="6445" width="37.140625" style="121" customWidth="1"/>
    <col min="6446" max="6447" width="36.85546875" style="121" customWidth="1"/>
    <col min="6448" max="6448" width="36.5703125" style="121" customWidth="1"/>
    <col min="6449" max="6450" width="36.85546875" style="121" customWidth="1"/>
    <col min="6451" max="6451" width="36.5703125" style="121" customWidth="1"/>
    <col min="6452" max="6452" width="37" style="121" customWidth="1"/>
    <col min="6453" max="6471" width="36.85546875" style="121" customWidth="1"/>
    <col min="6472" max="6472" width="37" style="121" customWidth="1"/>
    <col min="6473" max="6490" width="36.85546875" style="121" customWidth="1"/>
    <col min="6491" max="6491" width="36.5703125" style="121" customWidth="1"/>
    <col min="6492" max="6504" width="36.85546875" style="121" customWidth="1"/>
    <col min="6505" max="6505" width="36.5703125" style="121" customWidth="1"/>
    <col min="6506" max="6508" width="36.85546875" style="121" customWidth="1"/>
    <col min="6509" max="6509" width="36.5703125" style="121" customWidth="1"/>
    <col min="6510" max="6517" width="36.85546875" style="121" customWidth="1"/>
    <col min="6518" max="6518" width="36.5703125" style="121" customWidth="1"/>
    <col min="6519" max="6656" width="36.85546875" style="121"/>
    <col min="6657" max="6657" width="18.5703125" style="121" customWidth="1"/>
    <col min="6658" max="6666" width="31.42578125" style="121" customWidth="1"/>
    <col min="6667" max="6683" width="36.85546875" style="121" customWidth="1"/>
    <col min="6684" max="6684" width="37" style="121" customWidth="1"/>
    <col min="6685" max="6700" width="36.85546875" style="121" customWidth="1"/>
    <col min="6701" max="6701" width="37.140625" style="121" customWidth="1"/>
    <col min="6702" max="6703" width="36.85546875" style="121" customWidth="1"/>
    <col min="6704" max="6704" width="36.5703125" style="121" customWidth="1"/>
    <col min="6705" max="6706" width="36.85546875" style="121" customWidth="1"/>
    <col min="6707" max="6707" width="36.5703125" style="121" customWidth="1"/>
    <col min="6708" max="6708" width="37" style="121" customWidth="1"/>
    <col min="6709" max="6727" width="36.85546875" style="121" customWidth="1"/>
    <col min="6728" max="6728" width="37" style="121" customWidth="1"/>
    <col min="6729" max="6746" width="36.85546875" style="121" customWidth="1"/>
    <col min="6747" max="6747" width="36.5703125" style="121" customWidth="1"/>
    <col min="6748" max="6760" width="36.85546875" style="121" customWidth="1"/>
    <col min="6761" max="6761" width="36.5703125" style="121" customWidth="1"/>
    <col min="6762" max="6764" width="36.85546875" style="121" customWidth="1"/>
    <col min="6765" max="6765" width="36.5703125" style="121" customWidth="1"/>
    <col min="6766" max="6773" width="36.85546875" style="121" customWidth="1"/>
    <col min="6774" max="6774" width="36.5703125" style="121" customWidth="1"/>
    <col min="6775" max="6912" width="36.85546875" style="121"/>
    <col min="6913" max="6913" width="18.5703125" style="121" customWidth="1"/>
    <col min="6914" max="6922" width="31.42578125" style="121" customWidth="1"/>
    <col min="6923" max="6939" width="36.85546875" style="121" customWidth="1"/>
    <col min="6940" max="6940" width="37" style="121" customWidth="1"/>
    <col min="6941" max="6956" width="36.85546875" style="121" customWidth="1"/>
    <col min="6957" max="6957" width="37.140625" style="121" customWidth="1"/>
    <col min="6958" max="6959" width="36.85546875" style="121" customWidth="1"/>
    <col min="6960" max="6960" width="36.5703125" style="121" customWidth="1"/>
    <col min="6961" max="6962" width="36.85546875" style="121" customWidth="1"/>
    <col min="6963" max="6963" width="36.5703125" style="121" customWidth="1"/>
    <col min="6964" max="6964" width="37" style="121" customWidth="1"/>
    <col min="6965" max="6983" width="36.85546875" style="121" customWidth="1"/>
    <col min="6984" max="6984" width="37" style="121" customWidth="1"/>
    <col min="6985" max="7002" width="36.85546875" style="121" customWidth="1"/>
    <col min="7003" max="7003" width="36.5703125" style="121" customWidth="1"/>
    <col min="7004" max="7016" width="36.85546875" style="121" customWidth="1"/>
    <col min="7017" max="7017" width="36.5703125" style="121" customWidth="1"/>
    <col min="7018" max="7020" width="36.85546875" style="121" customWidth="1"/>
    <col min="7021" max="7021" width="36.5703125" style="121" customWidth="1"/>
    <col min="7022" max="7029" width="36.85546875" style="121" customWidth="1"/>
    <col min="7030" max="7030" width="36.5703125" style="121" customWidth="1"/>
    <col min="7031" max="7168" width="36.85546875" style="121"/>
    <col min="7169" max="7169" width="18.5703125" style="121" customWidth="1"/>
    <col min="7170" max="7178" width="31.42578125" style="121" customWidth="1"/>
    <col min="7179" max="7195" width="36.85546875" style="121" customWidth="1"/>
    <col min="7196" max="7196" width="37" style="121" customWidth="1"/>
    <col min="7197" max="7212" width="36.85546875" style="121" customWidth="1"/>
    <col min="7213" max="7213" width="37.140625" style="121" customWidth="1"/>
    <col min="7214" max="7215" width="36.85546875" style="121" customWidth="1"/>
    <col min="7216" max="7216" width="36.5703125" style="121" customWidth="1"/>
    <col min="7217" max="7218" width="36.85546875" style="121" customWidth="1"/>
    <col min="7219" max="7219" width="36.5703125" style="121" customWidth="1"/>
    <col min="7220" max="7220" width="37" style="121" customWidth="1"/>
    <col min="7221" max="7239" width="36.85546875" style="121" customWidth="1"/>
    <col min="7240" max="7240" width="37" style="121" customWidth="1"/>
    <col min="7241" max="7258" width="36.85546875" style="121" customWidth="1"/>
    <col min="7259" max="7259" width="36.5703125" style="121" customWidth="1"/>
    <col min="7260" max="7272" width="36.85546875" style="121" customWidth="1"/>
    <col min="7273" max="7273" width="36.5703125" style="121" customWidth="1"/>
    <col min="7274" max="7276" width="36.85546875" style="121" customWidth="1"/>
    <col min="7277" max="7277" width="36.5703125" style="121" customWidth="1"/>
    <col min="7278" max="7285" width="36.85546875" style="121" customWidth="1"/>
    <col min="7286" max="7286" width="36.5703125" style="121" customWidth="1"/>
    <col min="7287" max="7424" width="36.85546875" style="121"/>
    <col min="7425" max="7425" width="18.5703125" style="121" customWidth="1"/>
    <col min="7426" max="7434" width="31.42578125" style="121" customWidth="1"/>
    <col min="7435" max="7451" width="36.85546875" style="121" customWidth="1"/>
    <col min="7452" max="7452" width="37" style="121" customWidth="1"/>
    <col min="7453" max="7468" width="36.85546875" style="121" customWidth="1"/>
    <col min="7469" max="7469" width="37.140625" style="121" customWidth="1"/>
    <col min="7470" max="7471" width="36.85546875" style="121" customWidth="1"/>
    <col min="7472" max="7472" width="36.5703125" style="121" customWidth="1"/>
    <col min="7473" max="7474" width="36.85546875" style="121" customWidth="1"/>
    <col min="7475" max="7475" width="36.5703125" style="121" customWidth="1"/>
    <col min="7476" max="7476" width="37" style="121" customWidth="1"/>
    <col min="7477" max="7495" width="36.85546875" style="121" customWidth="1"/>
    <col min="7496" max="7496" width="37" style="121" customWidth="1"/>
    <col min="7497" max="7514" width="36.85546875" style="121" customWidth="1"/>
    <col min="7515" max="7515" width="36.5703125" style="121" customWidth="1"/>
    <col min="7516" max="7528" width="36.85546875" style="121" customWidth="1"/>
    <col min="7529" max="7529" width="36.5703125" style="121" customWidth="1"/>
    <col min="7530" max="7532" width="36.85546875" style="121" customWidth="1"/>
    <col min="7533" max="7533" width="36.5703125" style="121" customWidth="1"/>
    <col min="7534" max="7541" width="36.85546875" style="121" customWidth="1"/>
    <col min="7542" max="7542" width="36.5703125" style="121" customWidth="1"/>
    <col min="7543" max="7680" width="36.85546875" style="121"/>
    <col min="7681" max="7681" width="18.5703125" style="121" customWidth="1"/>
    <col min="7682" max="7690" width="31.42578125" style="121" customWidth="1"/>
    <col min="7691" max="7707" width="36.85546875" style="121" customWidth="1"/>
    <col min="7708" max="7708" width="37" style="121" customWidth="1"/>
    <col min="7709" max="7724" width="36.85546875" style="121" customWidth="1"/>
    <col min="7725" max="7725" width="37.140625" style="121" customWidth="1"/>
    <col min="7726" max="7727" width="36.85546875" style="121" customWidth="1"/>
    <col min="7728" max="7728" width="36.5703125" style="121" customWidth="1"/>
    <col min="7729" max="7730" width="36.85546875" style="121" customWidth="1"/>
    <col min="7731" max="7731" width="36.5703125" style="121" customWidth="1"/>
    <col min="7732" max="7732" width="37" style="121" customWidth="1"/>
    <col min="7733" max="7751" width="36.85546875" style="121" customWidth="1"/>
    <col min="7752" max="7752" width="37" style="121" customWidth="1"/>
    <col min="7753" max="7770" width="36.85546875" style="121" customWidth="1"/>
    <col min="7771" max="7771" width="36.5703125" style="121" customWidth="1"/>
    <col min="7772" max="7784" width="36.85546875" style="121" customWidth="1"/>
    <col min="7785" max="7785" width="36.5703125" style="121" customWidth="1"/>
    <col min="7786" max="7788" width="36.85546875" style="121" customWidth="1"/>
    <col min="7789" max="7789" width="36.5703125" style="121" customWidth="1"/>
    <col min="7790" max="7797" width="36.85546875" style="121" customWidth="1"/>
    <col min="7798" max="7798" width="36.5703125" style="121" customWidth="1"/>
    <col min="7799" max="7936" width="36.85546875" style="121"/>
    <col min="7937" max="7937" width="18.5703125" style="121" customWidth="1"/>
    <col min="7938" max="7946" width="31.42578125" style="121" customWidth="1"/>
    <col min="7947" max="7963" width="36.85546875" style="121" customWidth="1"/>
    <col min="7964" max="7964" width="37" style="121" customWidth="1"/>
    <col min="7965" max="7980" width="36.85546875" style="121" customWidth="1"/>
    <col min="7981" max="7981" width="37.140625" style="121" customWidth="1"/>
    <col min="7982" max="7983" width="36.85546875" style="121" customWidth="1"/>
    <col min="7984" max="7984" width="36.5703125" style="121" customWidth="1"/>
    <col min="7985" max="7986" width="36.85546875" style="121" customWidth="1"/>
    <col min="7987" max="7987" width="36.5703125" style="121" customWidth="1"/>
    <col min="7988" max="7988" width="37" style="121" customWidth="1"/>
    <col min="7989" max="8007" width="36.85546875" style="121" customWidth="1"/>
    <col min="8008" max="8008" width="37" style="121" customWidth="1"/>
    <col min="8009" max="8026" width="36.85546875" style="121" customWidth="1"/>
    <col min="8027" max="8027" width="36.5703125" style="121" customWidth="1"/>
    <col min="8028" max="8040" width="36.85546875" style="121" customWidth="1"/>
    <col min="8041" max="8041" width="36.5703125" style="121" customWidth="1"/>
    <col min="8042" max="8044" width="36.85546875" style="121" customWidth="1"/>
    <col min="8045" max="8045" width="36.5703125" style="121" customWidth="1"/>
    <col min="8046" max="8053" width="36.85546875" style="121" customWidth="1"/>
    <col min="8054" max="8054" width="36.5703125" style="121" customWidth="1"/>
    <col min="8055" max="8192" width="36.85546875" style="121"/>
    <col min="8193" max="8193" width="18.5703125" style="121" customWidth="1"/>
    <col min="8194" max="8202" width="31.42578125" style="121" customWidth="1"/>
    <col min="8203" max="8219" width="36.85546875" style="121" customWidth="1"/>
    <col min="8220" max="8220" width="37" style="121" customWidth="1"/>
    <col min="8221" max="8236" width="36.85546875" style="121" customWidth="1"/>
    <col min="8237" max="8237" width="37.140625" style="121" customWidth="1"/>
    <col min="8238" max="8239" width="36.85546875" style="121" customWidth="1"/>
    <col min="8240" max="8240" width="36.5703125" style="121" customWidth="1"/>
    <col min="8241" max="8242" width="36.85546875" style="121" customWidth="1"/>
    <col min="8243" max="8243" width="36.5703125" style="121" customWidth="1"/>
    <col min="8244" max="8244" width="37" style="121" customWidth="1"/>
    <col min="8245" max="8263" width="36.85546875" style="121" customWidth="1"/>
    <col min="8264" max="8264" width="37" style="121" customWidth="1"/>
    <col min="8265" max="8282" width="36.85546875" style="121" customWidth="1"/>
    <col min="8283" max="8283" width="36.5703125" style="121" customWidth="1"/>
    <col min="8284" max="8296" width="36.85546875" style="121" customWidth="1"/>
    <col min="8297" max="8297" width="36.5703125" style="121" customWidth="1"/>
    <col min="8298" max="8300" width="36.85546875" style="121" customWidth="1"/>
    <col min="8301" max="8301" width="36.5703125" style="121" customWidth="1"/>
    <col min="8302" max="8309" width="36.85546875" style="121" customWidth="1"/>
    <col min="8310" max="8310" width="36.5703125" style="121" customWidth="1"/>
    <col min="8311" max="8448" width="36.85546875" style="121"/>
    <col min="8449" max="8449" width="18.5703125" style="121" customWidth="1"/>
    <col min="8450" max="8458" width="31.42578125" style="121" customWidth="1"/>
    <col min="8459" max="8475" width="36.85546875" style="121" customWidth="1"/>
    <col min="8476" max="8476" width="37" style="121" customWidth="1"/>
    <col min="8477" max="8492" width="36.85546875" style="121" customWidth="1"/>
    <col min="8493" max="8493" width="37.140625" style="121" customWidth="1"/>
    <col min="8494" max="8495" width="36.85546875" style="121" customWidth="1"/>
    <col min="8496" max="8496" width="36.5703125" style="121" customWidth="1"/>
    <col min="8497" max="8498" width="36.85546875" style="121" customWidth="1"/>
    <col min="8499" max="8499" width="36.5703125" style="121" customWidth="1"/>
    <col min="8500" max="8500" width="37" style="121" customWidth="1"/>
    <col min="8501" max="8519" width="36.85546875" style="121" customWidth="1"/>
    <col min="8520" max="8520" width="37" style="121" customWidth="1"/>
    <col min="8521" max="8538" width="36.85546875" style="121" customWidth="1"/>
    <col min="8539" max="8539" width="36.5703125" style="121" customWidth="1"/>
    <col min="8540" max="8552" width="36.85546875" style="121" customWidth="1"/>
    <col min="8553" max="8553" width="36.5703125" style="121" customWidth="1"/>
    <col min="8554" max="8556" width="36.85546875" style="121" customWidth="1"/>
    <col min="8557" max="8557" width="36.5703125" style="121" customWidth="1"/>
    <col min="8558" max="8565" width="36.85546875" style="121" customWidth="1"/>
    <col min="8566" max="8566" width="36.5703125" style="121" customWidth="1"/>
    <col min="8567" max="8704" width="36.85546875" style="121"/>
    <col min="8705" max="8705" width="18.5703125" style="121" customWidth="1"/>
    <col min="8706" max="8714" width="31.42578125" style="121" customWidth="1"/>
    <col min="8715" max="8731" width="36.85546875" style="121" customWidth="1"/>
    <col min="8732" max="8732" width="37" style="121" customWidth="1"/>
    <col min="8733" max="8748" width="36.85546875" style="121" customWidth="1"/>
    <col min="8749" max="8749" width="37.140625" style="121" customWidth="1"/>
    <col min="8750" max="8751" width="36.85546875" style="121" customWidth="1"/>
    <col min="8752" max="8752" width="36.5703125" style="121" customWidth="1"/>
    <col min="8753" max="8754" width="36.85546875" style="121" customWidth="1"/>
    <col min="8755" max="8755" width="36.5703125" style="121" customWidth="1"/>
    <col min="8756" max="8756" width="37" style="121" customWidth="1"/>
    <col min="8757" max="8775" width="36.85546875" style="121" customWidth="1"/>
    <col min="8776" max="8776" width="37" style="121" customWidth="1"/>
    <col min="8777" max="8794" width="36.85546875" style="121" customWidth="1"/>
    <col min="8795" max="8795" width="36.5703125" style="121" customWidth="1"/>
    <col min="8796" max="8808" width="36.85546875" style="121" customWidth="1"/>
    <col min="8809" max="8809" width="36.5703125" style="121" customWidth="1"/>
    <col min="8810" max="8812" width="36.85546875" style="121" customWidth="1"/>
    <col min="8813" max="8813" width="36.5703125" style="121" customWidth="1"/>
    <col min="8814" max="8821" width="36.85546875" style="121" customWidth="1"/>
    <col min="8822" max="8822" width="36.5703125" style="121" customWidth="1"/>
    <col min="8823" max="8960" width="36.85546875" style="121"/>
    <col min="8961" max="8961" width="18.5703125" style="121" customWidth="1"/>
    <col min="8962" max="8970" width="31.42578125" style="121" customWidth="1"/>
    <col min="8971" max="8987" width="36.85546875" style="121" customWidth="1"/>
    <col min="8988" max="8988" width="37" style="121" customWidth="1"/>
    <col min="8989" max="9004" width="36.85546875" style="121" customWidth="1"/>
    <col min="9005" max="9005" width="37.140625" style="121" customWidth="1"/>
    <col min="9006" max="9007" width="36.85546875" style="121" customWidth="1"/>
    <col min="9008" max="9008" width="36.5703125" style="121" customWidth="1"/>
    <col min="9009" max="9010" width="36.85546875" style="121" customWidth="1"/>
    <col min="9011" max="9011" width="36.5703125" style="121" customWidth="1"/>
    <col min="9012" max="9012" width="37" style="121" customWidth="1"/>
    <col min="9013" max="9031" width="36.85546875" style="121" customWidth="1"/>
    <col min="9032" max="9032" width="37" style="121" customWidth="1"/>
    <col min="9033" max="9050" width="36.85546875" style="121" customWidth="1"/>
    <col min="9051" max="9051" width="36.5703125" style="121" customWidth="1"/>
    <col min="9052" max="9064" width="36.85546875" style="121" customWidth="1"/>
    <col min="9065" max="9065" width="36.5703125" style="121" customWidth="1"/>
    <col min="9066" max="9068" width="36.85546875" style="121" customWidth="1"/>
    <col min="9069" max="9069" width="36.5703125" style="121" customWidth="1"/>
    <col min="9070" max="9077" width="36.85546875" style="121" customWidth="1"/>
    <col min="9078" max="9078" width="36.5703125" style="121" customWidth="1"/>
    <col min="9079" max="9216" width="36.85546875" style="121"/>
    <col min="9217" max="9217" width="18.5703125" style="121" customWidth="1"/>
    <col min="9218" max="9226" width="31.42578125" style="121" customWidth="1"/>
    <col min="9227" max="9243" width="36.85546875" style="121" customWidth="1"/>
    <col min="9244" max="9244" width="37" style="121" customWidth="1"/>
    <col min="9245" max="9260" width="36.85546875" style="121" customWidth="1"/>
    <col min="9261" max="9261" width="37.140625" style="121" customWidth="1"/>
    <col min="9262" max="9263" width="36.85546875" style="121" customWidth="1"/>
    <col min="9264" max="9264" width="36.5703125" style="121" customWidth="1"/>
    <col min="9265" max="9266" width="36.85546875" style="121" customWidth="1"/>
    <col min="9267" max="9267" width="36.5703125" style="121" customWidth="1"/>
    <col min="9268" max="9268" width="37" style="121" customWidth="1"/>
    <col min="9269" max="9287" width="36.85546875" style="121" customWidth="1"/>
    <col min="9288" max="9288" width="37" style="121" customWidth="1"/>
    <col min="9289" max="9306" width="36.85546875" style="121" customWidth="1"/>
    <col min="9307" max="9307" width="36.5703125" style="121" customWidth="1"/>
    <col min="9308" max="9320" width="36.85546875" style="121" customWidth="1"/>
    <col min="9321" max="9321" width="36.5703125" style="121" customWidth="1"/>
    <col min="9322" max="9324" width="36.85546875" style="121" customWidth="1"/>
    <col min="9325" max="9325" width="36.5703125" style="121" customWidth="1"/>
    <col min="9326" max="9333" width="36.85546875" style="121" customWidth="1"/>
    <col min="9334" max="9334" width="36.5703125" style="121" customWidth="1"/>
    <col min="9335" max="9472" width="36.85546875" style="121"/>
    <col min="9473" max="9473" width="18.5703125" style="121" customWidth="1"/>
    <col min="9474" max="9482" width="31.42578125" style="121" customWidth="1"/>
    <col min="9483" max="9499" width="36.85546875" style="121" customWidth="1"/>
    <col min="9500" max="9500" width="37" style="121" customWidth="1"/>
    <col min="9501" max="9516" width="36.85546875" style="121" customWidth="1"/>
    <col min="9517" max="9517" width="37.140625" style="121" customWidth="1"/>
    <col min="9518" max="9519" width="36.85546875" style="121" customWidth="1"/>
    <col min="9520" max="9520" width="36.5703125" style="121" customWidth="1"/>
    <col min="9521" max="9522" width="36.85546875" style="121" customWidth="1"/>
    <col min="9523" max="9523" width="36.5703125" style="121" customWidth="1"/>
    <col min="9524" max="9524" width="37" style="121" customWidth="1"/>
    <col min="9525" max="9543" width="36.85546875" style="121" customWidth="1"/>
    <col min="9544" max="9544" width="37" style="121" customWidth="1"/>
    <col min="9545" max="9562" width="36.85546875" style="121" customWidth="1"/>
    <col min="9563" max="9563" width="36.5703125" style="121" customWidth="1"/>
    <col min="9564" max="9576" width="36.85546875" style="121" customWidth="1"/>
    <col min="9577" max="9577" width="36.5703125" style="121" customWidth="1"/>
    <col min="9578" max="9580" width="36.85546875" style="121" customWidth="1"/>
    <col min="9581" max="9581" width="36.5703125" style="121" customWidth="1"/>
    <col min="9582" max="9589" width="36.85546875" style="121" customWidth="1"/>
    <col min="9590" max="9590" width="36.5703125" style="121" customWidth="1"/>
    <col min="9591" max="9728" width="36.85546875" style="121"/>
    <col min="9729" max="9729" width="18.5703125" style="121" customWidth="1"/>
    <col min="9730" max="9738" width="31.42578125" style="121" customWidth="1"/>
    <col min="9739" max="9755" width="36.85546875" style="121" customWidth="1"/>
    <col min="9756" max="9756" width="37" style="121" customWidth="1"/>
    <col min="9757" max="9772" width="36.85546875" style="121" customWidth="1"/>
    <col min="9773" max="9773" width="37.140625" style="121" customWidth="1"/>
    <col min="9774" max="9775" width="36.85546875" style="121" customWidth="1"/>
    <col min="9776" max="9776" width="36.5703125" style="121" customWidth="1"/>
    <col min="9777" max="9778" width="36.85546875" style="121" customWidth="1"/>
    <col min="9779" max="9779" width="36.5703125" style="121" customWidth="1"/>
    <col min="9780" max="9780" width="37" style="121" customWidth="1"/>
    <col min="9781" max="9799" width="36.85546875" style="121" customWidth="1"/>
    <col min="9800" max="9800" width="37" style="121" customWidth="1"/>
    <col min="9801" max="9818" width="36.85546875" style="121" customWidth="1"/>
    <col min="9819" max="9819" width="36.5703125" style="121" customWidth="1"/>
    <col min="9820" max="9832" width="36.85546875" style="121" customWidth="1"/>
    <col min="9833" max="9833" width="36.5703125" style="121" customWidth="1"/>
    <col min="9834" max="9836" width="36.85546875" style="121" customWidth="1"/>
    <col min="9837" max="9837" width="36.5703125" style="121" customWidth="1"/>
    <col min="9838" max="9845" width="36.85546875" style="121" customWidth="1"/>
    <col min="9846" max="9846" width="36.5703125" style="121" customWidth="1"/>
    <col min="9847" max="9984" width="36.85546875" style="121"/>
    <col min="9985" max="9985" width="18.5703125" style="121" customWidth="1"/>
    <col min="9986" max="9994" width="31.42578125" style="121" customWidth="1"/>
    <col min="9995" max="10011" width="36.85546875" style="121" customWidth="1"/>
    <col min="10012" max="10012" width="37" style="121" customWidth="1"/>
    <col min="10013" max="10028" width="36.85546875" style="121" customWidth="1"/>
    <col min="10029" max="10029" width="37.140625" style="121" customWidth="1"/>
    <col min="10030" max="10031" width="36.85546875" style="121" customWidth="1"/>
    <col min="10032" max="10032" width="36.5703125" style="121" customWidth="1"/>
    <col min="10033" max="10034" width="36.85546875" style="121" customWidth="1"/>
    <col min="10035" max="10035" width="36.5703125" style="121" customWidth="1"/>
    <col min="10036" max="10036" width="37" style="121" customWidth="1"/>
    <col min="10037" max="10055" width="36.85546875" style="121" customWidth="1"/>
    <col min="10056" max="10056" width="37" style="121" customWidth="1"/>
    <col min="10057" max="10074" width="36.85546875" style="121" customWidth="1"/>
    <col min="10075" max="10075" width="36.5703125" style="121" customWidth="1"/>
    <col min="10076" max="10088" width="36.85546875" style="121" customWidth="1"/>
    <col min="10089" max="10089" width="36.5703125" style="121" customWidth="1"/>
    <col min="10090" max="10092" width="36.85546875" style="121" customWidth="1"/>
    <col min="10093" max="10093" width="36.5703125" style="121" customWidth="1"/>
    <col min="10094" max="10101" width="36.85546875" style="121" customWidth="1"/>
    <col min="10102" max="10102" width="36.5703125" style="121" customWidth="1"/>
    <col min="10103" max="10240" width="36.85546875" style="121"/>
    <col min="10241" max="10241" width="18.5703125" style="121" customWidth="1"/>
    <col min="10242" max="10250" width="31.42578125" style="121" customWidth="1"/>
    <col min="10251" max="10267" width="36.85546875" style="121" customWidth="1"/>
    <col min="10268" max="10268" width="37" style="121" customWidth="1"/>
    <col min="10269" max="10284" width="36.85546875" style="121" customWidth="1"/>
    <col min="10285" max="10285" width="37.140625" style="121" customWidth="1"/>
    <col min="10286" max="10287" width="36.85546875" style="121" customWidth="1"/>
    <col min="10288" max="10288" width="36.5703125" style="121" customWidth="1"/>
    <col min="10289" max="10290" width="36.85546875" style="121" customWidth="1"/>
    <col min="10291" max="10291" width="36.5703125" style="121" customWidth="1"/>
    <col min="10292" max="10292" width="37" style="121" customWidth="1"/>
    <col min="10293" max="10311" width="36.85546875" style="121" customWidth="1"/>
    <col min="10312" max="10312" width="37" style="121" customWidth="1"/>
    <col min="10313" max="10330" width="36.85546875" style="121" customWidth="1"/>
    <col min="10331" max="10331" width="36.5703125" style="121" customWidth="1"/>
    <col min="10332" max="10344" width="36.85546875" style="121" customWidth="1"/>
    <col min="10345" max="10345" width="36.5703125" style="121" customWidth="1"/>
    <col min="10346" max="10348" width="36.85546875" style="121" customWidth="1"/>
    <col min="10349" max="10349" width="36.5703125" style="121" customWidth="1"/>
    <col min="10350" max="10357" width="36.85546875" style="121" customWidth="1"/>
    <col min="10358" max="10358" width="36.5703125" style="121" customWidth="1"/>
    <col min="10359" max="10496" width="36.85546875" style="121"/>
    <col min="10497" max="10497" width="18.5703125" style="121" customWidth="1"/>
    <col min="10498" max="10506" width="31.42578125" style="121" customWidth="1"/>
    <col min="10507" max="10523" width="36.85546875" style="121" customWidth="1"/>
    <col min="10524" max="10524" width="37" style="121" customWidth="1"/>
    <col min="10525" max="10540" width="36.85546875" style="121" customWidth="1"/>
    <col min="10541" max="10541" width="37.140625" style="121" customWidth="1"/>
    <col min="10542" max="10543" width="36.85546875" style="121" customWidth="1"/>
    <col min="10544" max="10544" width="36.5703125" style="121" customWidth="1"/>
    <col min="10545" max="10546" width="36.85546875" style="121" customWidth="1"/>
    <col min="10547" max="10547" width="36.5703125" style="121" customWidth="1"/>
    <col min="10548" max="10548" width="37" style="121" customWidth="1"/>
    <col min="10549" max="10567" width="36.85546875" style="121" customWidth="1"/>
    <col min="10568" max="10568" width="37" style="121" customWidth="1"/>
    <col min="10569" max="10586" width="36.85546875" style="121" customWidth="1"/>
    <col min="10587" max="10587" width="36.5703125" style="121" customWidth="1"/>
    <col min="10588" max="10600" width="36.85546875" style="121" customWidth="1"/>
    <col min="10601" max="10601" width="36.5703125" style="121" customWidth="1"/>
    <col min="10602" max="10604" width="36.85546875" style="121" customWidth="1"/>
    <col min="10605" max="10605" width="36.5703125" style="121" customWidth="1"/>
    <col min="10606" max="10613" width="36.85546875" style="121" customWidth="1"/>
    <col min="10614" max="10614" width="36.5703125" style="121" customWidth="1"/>
    <col min="10615" max="10752" width="36.85546875" style="121"/>
    <col min="10753" max="10753" width="18.5703125" style="121" customWidth="1"/>
    <col min="10754" max="10762" width="31.42578125" style="121" customWidth="1"/>
    <col min="10763" max="10779" width="36.85546875" style="121" customWidth="1"/>
    <col min="10780" max="10780" width="37" style="121" customWidth="1"/>
    <col min="10781" max="10796" width="36.85546875" style="121" customWidth="1"/>
    <col min="10797" max="10797" width="37.140625" style="121" customWidth="1"/>
    <col min="10798" max="10799" width="36.85546875" style="121" customWidth="1"/>
    <col min="10800" max="10800" width="36.5703125" style="121" customWidth="1"/>
    <col min="10801" max="10802" width="36.85546875" style="121" customWidth="1"/>
    <col min="10803" max="10803" width="36.5703125" style="121" customWidth="1"/>
    <col min="10804" max="10804" width="37" style="121" customWidth="1"/>
    <col min="10805" max="10823" width="36.85546875" style="121" customWidth="1"/>
    <col min="10824" max="10824" width="37" style="121" customWidth="1"/>
    <col min="10825" max="10842" width="36.85546875" style="121" customWidth="1"/>
    <col min="10843" max="10843" width="36.5703125" style="121" customWidth="1"/>
    <col min="10844" max="10856" width="36.85546875" style="121" customWidth="1"/>
    <col min="10857" max="10857" width="36.5703125" style="121" customWidth="1"/>
    <col min="10858" max="10860" width="36.85546875" style="121" customWidth="1"/>
    <col min="10861" max="10861" width="36.5703125" style="121" customWidth="1"/>
    <col min="10862" max="10869" width="36.85546875" style="121" customWidth="1"/>
    <col min="10870" max="10870" width="36.5703125" style="121" customWidth="1"/>
    <col min="10871" max="11008" width="36.85546875" style="121"/>
    <col min="11009" max="11009" width="18.5703125" style="121" customWidth="1"/>
    <col min="11010" max="11018" width="31.42578125" style="121" customWidth="1"/>
    <col min="11019" max="11035" width="36.85546875" style="121" customWidth="1"/>
    <col min="11036" max="11036" width="37" style="121" customWidth="1"/>
    <col min="11037" max="11052" width="36.85546875" style="121" customWidth="1"/>
    <col min="11053" max="11053" width="37.140625" style="121" customWidth="1"/>
    <col min="11054" max="11055" width="36.85546875" style="121" customWidth="1"/>
    <col min="11056" max="11056" width="36.5703125" style="121" customWidth="1"/>
    <col min="11057" max="11058" width="36.85546875" style="121" customWidth="1"/>
    <col min="11059" max="11059" width="36.5703125" style="121" customWidth="1"/>
    <col min="11060" max="11060" width="37" style="121" customWidth="1"/>
    <col min="11061" max="11079" width="36.85546875" style="121" customWidth="1"/>
    <col min="11080" max="11080" width="37" style="121" customWidth="1"/>
    <col min="11081" max="11098" width="36.85546875" style="121" customWidth="1"/>
    <col min="11099" max="11099" width="36.5703125" style="121" customWidth="1"/>
    <col min="11100" max="11112" width="36.85546875" style="121" customWidth="1"/>
    <col min="11113" max="11113" width="36.5703125" style="121" customWidth="1"/>
    <col min="11114" max="11116" width="36.85546875" style="121" customWidth="1"/>
    <col min="11117" max="11117" width="36.5703125" style="121" customWidth="1"/>
    <col min="11118" max="11125" width="36.85546875" style="121" customWidth="1"/>
    <col min="11126" max="11126" width="36.5703125" style="121" customWidth="1"/>
    <col min="11127" max="11264" width="36.85546875" style="121"/>
    <col min="11265" max="11265" width="18.5703125" style="121" customWidth="1"/>
    <col min="11266" max="11274" width="31.42578125" style="121" customWidth="1"/>
    <col min="11275" max="11291" width="36.85546875" style="121" customWidth="1"/>
    <col min="11292" max="11292" width="37" style="121" customWidth="1"/>
    <col min="11293" max="11308" width="36.85546875" style="121" customWidth="1"/>
    <col min="11309" max="11309" width="37.140625" style="121" customWidth="1"/>
    <col min="11310" max="11311" width="36.85546875" style="121" customWidth="1"/>
    <col min="11312" max="11312" width="36.5703125" style="121" customWidth="1"/>
    <col min="11313" max="11314" width="36.85546875" style="121" customWidth="1"/>
    <col min="11315" max="11315" width="36.5703125" style="121" customWidth="1"/>
    <col min="11316" max="11316" width="37" style="121" customWidth="1"/>
    <col min="11317" max="11335" width="36.85546875" style="121" customWidth="1"/>
    <col min="11336" max="11336" width="37" style="121" customWidth="1"/>
    <col min="11337" max="11354" width="36.85546875" style="121" customWidth="1"/>
    <col min="11355" max="11355" width="36.5703125" style="121" customWidth="1"/>
    <col min="11356" max="11368" width="36.85546875" style="121" customWidth="1"/>
    <col min="11369" max="11369" width="36.5703125" style="121" customWidth="1"/>
    <col min="11370" max="11372" width="36.85546875" style="121" customWidth="1"/>
    <col min="11373" max="11373" width="36.5703125" style="121" customWidth="1"/>
    <col min="11374" max="11381" width="36.85546875" style="121" customWidth="1"/>
    <col min="11382" max="11382" width="36.5703125" style="121" customWidth="1"/>
    <col min="11383" max="11520" width="36.85546875" style="121"/>
    <col min="11521" max="11521" width="18.5703125" style="121" customWidth="1"/>
    <col min="11522" max="11530" width="31.42578125" style="121" customWidth="1"/>
    <col min="11531" max="11547" width="36.85546875" style="121" customWidth="1"/>
    <col min="11548" max="11548" width="37" style="121" customWidth="1"/>
    <col min="11549" max="11564" width="36.85546875" style="121" customWidth="1"/>
    <col min="11565" max="11565" width="37.140625" style="121" customWidth="1"/>
    <col min="11566" max="11567" width="36.85546875" style="121" customWidth="1"/>
    <col min="11568" max="11568" width="36.5703125" style="121" customWidth="1"/>
    <col min="11569" max="11570" width="36.85546875" style="121" customWidth="1"/>
    <col min="11571" max="11571" width="36.5703125" style="121" customWidth="1"/>
    <col min="11572" max="11572" width="37" style="121" customWidth="1"/>
    <col min="11573" max="11591" width="36.85546875" style="121" customWidth="1"/>
    <col min="11592" max="11592" width="37" style="121" customWidth="1"/>
    <col min="11593" max="11610" width="36.85546875" style="121" customWidth="1"/>
    <col min="11611" max="11611" width="36.5703125" style="121" customWidth="1"/>
    <col min="11612" max="11624" width="36.85546875" style="121" customWidth="1"/>
    <col min="11625" max="11625" width="36.5703125" style="121" customWidth="1"/>
    <col min="11626" max="11628" width="36.85546875" style="121" customWidth="1"/>
    <col min="11629" max="11629" width="36.5703125" style="121" customWidth="1"/>
    <col min="11630" max="11637" width="36.85546875" style="121" customWidth="1"/>
    <col min="11638" max="11638" width="36.5703125" style="121" customWidth="1"/>
    <col min="11639" max="11776" width="36.85546875" style="121"/>
    <col min="11777" max="11777" width="18.5703125" style="121" customWidth="1"/>
    <col min="11778" max="11786" width="31.42578125" style="121" customWidth="1"/>
    <col min="11787" max="11803" width="36.85546875" style="121" customWidth="1"/>
    <col min="11804" max="11804" width="37" style="121" customWidth="1"/>
    <col min="11805" max="11820" width="36.85546875" style="121" customWidth="1"/>
    <col min="11821" max="11821" width="37.140625" style="121" customWidth="1"/>
    <col min="11822" max="11823" width="36.85546875" style="121" customWidth="1"/>
    <col min="11824" max="11824" width="36.5703125" style="121" customWidth="1"/>
    <col min="11825" max="11826" width="36.85546875" style="121" customWidth="1"/>
    <col min="11827" max="11827" width="36.5703125" style="121" customWidth="1"/>
    <col min="11828" max="11828" width="37" style="121" customWidth="1"/>
    <col min="11829" max="11847" width="36.85546875" style="121" customWidth="1"/>
    <col min="11848" max="11848" width="37" style="121" customWidth="1"/>
    <col min="11849" max="11866" width="36.85546875" style="121" customWidth="1"/>
    <col min="11867" max="11867" width="36.5703125" style="121" customWidth="1"/>
    <col min="11868" max="11880" width="36.85546875" style="121" customWidth="1"/>
    <col min="11881" max="11881" width="36.5703125" style="121" customWidth="1"/>
    <col min="11882" max="11884" width="36.85546875" style="121" customWidth="1"/>
    <col min="11885" max="11885" width="36.5703125" style="121" customWidth="1"/>
    <col min="11886" max="11893" width="36.85546875" style="121" customWidth="1"/>
    <col min="11894" max="11894" width="36.5703125" style="121" customWidth="1"/>
    <col min="11895" max="12032" width="36.85546875" style="121"/>
    <col min="12033" max="12033" width="18.5703125" style="121" customWidth="1"/>
    <col min="12034" max="12042" width="31.42578125" style="121" customWidth="1"/>
    <col min="12043" max="12059" width="36.85546875" style="121" customWidth="1"/>
    <col min="12060" max="12060" width="37" style="121" customWidth="1"/>
    <col min="12061" max="12076" width="36.85546875" style="121" customWidth="1"/>
    <col min="12077" max="12077" width="37.140625" style="121" customWidth="1"/>
    <col min="12078" max="12079" width="36.85546875" style="121" customWidth="1"/>
    <col min="12080" max="12080" width="36.5703125" style="121" customWidth="1"/>
    <col min="12081" max="12082" width="36.85546875" style="121" customWidth="1"/>
    <col min="12083" max="12083" width="36.5703125" style="121" customWidth="1"/>
    <col min="12084" max="12084" width="37" style="121" customWidth="1"/>
    <col min="12085" max="12103" width="36.85546875" style="121" customWidth="1"/>
    <col min="12104" max="12104" width="37" style="121" customWidth="1"/>
    <col min="12105" max="12122" width="36.85546875" style="121" customWidth="1"/>
    <col min="12123" max="12123" width="36.5703125" style="121" customWidth="1"/>
    <col min="12124" max="12136" width="36.85546875" style="121" customWidth="1"/>
    <col min="12137" max="12137" width="36.5703125" style="121" customWidth="1"/>
    <col min="12138" max="12140" width="36.85546875" style="121" customWidth="1"/>
    <col min="12141" max="12141" width="36.5703125" style="121" customWidth="1"/>
    <col min="12142" max="12149" width="36.85546875" style="121" customWidth="1"/>
    <col min="12150" max="12150" width="36.5703125" style="121" customWidth="1"/>
    <col min="12151" max="12288" width="36.85546875" style="121"/>
    <col min="12289" max="12289" width="18.5703125" style="121" customWidth="1"/>
    <col min="12290" max="12298" width="31.42578125" style="121" customWidth="1"/>
    <col min="12299" max="12315" width="36.85546875" style="121" customWidth="1"/>
    <col min="12316" max="12316" width="37" style="121" customWidth="1"/>
    <col min="12317" max="12332" width="36.85546875" style="121" customWidth="1"/>
    <col min="12333" max="12333" width="37.140625" style="121" customWidth="1"/>
    <col min="12334" max="12335" width="36.85546875" style="121" customWidth="1"/>
    <col min="12336" max="12336" width="36.5703125" style="121" customWidth="1"/>
    <col min="12337" max="12338" width="36.85546875" style="121" customWidth="1"/>
    <col min="12339" max="12339" width="36.5703125" style="121" customWidth="1"/>
    <col min="12340" max="12340" width="37" style="121" customWidth="1"/>
    <col min="12341" max="12359" width="36.85546875" style="121" customWidth="1"/>
    <col min="12360" max="12360" width="37" style="121" customWidth="1"/>
    <col min="12361" max="12378" width="36.85546875" style="121" customWidth="1"/>
    <col min="12379" max="12379" width="36.5703125" style="121" customWidth="1"/>
    <col min="12380" max="12392" width="36.85546875" style="121" customWidth="1"/>
    <col min="12393" max="12393" width="36.5703125" style="121" customWidth="1"/>
    <col min="12394" max="12396" width="36.85546875" style="121" customWidth="1"/>
    <col min="12397" max="12397" width="36.5703125" style="121" customWidth="1"/>
    <col min="12398" max="12405" width="36.85546875" style="121" customWidth="1"/>
    <col min="12406" max="12406" width="36.5703125" style="121" customWidth="1"/>
    <col min="12407" max="12544" width="36.85546875" style="121"/>
    <col min="12545" max="12545" width="18.5703125" style="121" customWidth="1"/>
    <col min="12546" max="12554" width="31.42578125" style="121" customWidth="1"/>
    <col min="12555" max="12571" width="36.85546875" style="121" customWidth="1"/>
    <col min="12572" max="12572" width="37" style="121" customWidth="1"/>
    <col min="12573" max="12588" width="36.85546875" style="121" customWidth="1"/>
    <col min="12589" max="12589" width="37.140625" style="121" customWidth="1"/>
    <col min="12590" max="12591" width="36.85546875" style="121" customWidth="1"/>
    <col min="12592" max="12592" width="36.5703125" style="121" customWidth="1"/>
    <col min="12593" max="12594" width="36.85546875" style="121" customWidth="1"/>
    <col min="12595" max="12595" width="36.5703125" style="121" customWidth="1"/>
    <col min="12596" max="12596" width="37" style="121" customWidth="1"/>
    <col min="12597" max="12615" width="36.85546875" style="121" customWidth="1"/>
    <col min="12616" max="12616" width="37" style="121" customWidth="1"/>
    <col min="12617" max="12634" width="36.85546875" style="121" customWidth="1"/>
    <col min="12635" max="12635" width="36.5703125" style="121" customWidth="1"/>
    <col min="12636" max="12648" width="36.85546875" style="121" customWidth="1"/>
    <col min="12649" max="12649" width="36.5703125" style="121" customWidth="1"/>
    <col min="12650" max="12652" width="36.85546875" style="121" customWidth="1"/>
    <col min="12653" max="12653" width="36.5703125" style="121" customWidth="1"/>
    <col min="12654" max="12661" width="36.85546875" style="121" customWidth="1"/>
    <col min="12662" max="12662" width="36.5703125" style="121" customWidth="1"/>
    <col min="12663" max="12800" width="36.85546875" style="121"/>
    <col min="12801" max="12801" width="18.5703125" style="121" customWidth="1"/>
    <col min="12802" max="12810" width="31.42578125" style="121" customWidth="1"/>
    <col min="12811" max="12827" width="36.85546875" style="121" customWidth="1"/>
    <col min="12828" max="12828" width="37" style="121" customWidth="1"/>
    <col min="12829" max="12844" width="36.85546875" style="121" customWidth="1"/>
    <col min="12845" max="12845" width="37.140625" style="121" customWidth="1"/>
    <col min="12846" max="12847" width="36.85546875" style="121" customWidth="1"/>
    <col min="12848" max="12848" width="36.5703125" style="121" customWidth="1"/>
    <col min="12849" max="12850" width="36.85546875" style="121" customWidth="1"/>
    <col min="12851" max="12851" width="36.5703125" style="121" customWidth="1"/>
    <col min="12852" max="12852" width="37" style="121" customWidth="1"/>
    <col min="12853" max="12871" width="36.85546875" style="121" customWidth="1"/>
    <col min="12872" max="12872" width="37" style="121" customWidth="1"/>
    <col min="12873" max="12890" width="36.85546875" style="121" customWidth="1"/>
    <col min="12891" max="12891" width="36.5703125" style="121" customWidth="1"/>
    <col min="12892" max="12904" width="36.85546875" style="121" customWidth="1"/>
    <col min="12905" max="12905" width="36.5703125" style="121" customWidth="1"/>
    <col min="12906" max="12908" width="36.85546875" style="121" customWidth="1"/>
    <col min="12909" max="12909" width="36.5703125" style="121" customWidth="1"/>
    <col min="12910" max="12917" width="36.85546875" style="121" customWidth="1"/>
    <col min="12918" max="12918" width="36.5703125" style="121" customWidth="1"/>
    <col min="12919" max="13056" width="36.85546875" style="121"/>
    <col min="13057" max="13057" width="18.5703125" style="121" customWidth="1"/>
    <col min="13058" max="13066" width="31.42578125" style="121" customWidth="1"/>
    <col min="13067" max="13083" width="36.85546875" style="121" customWidth="1"/>
    <col min="13084" max="13084" width="37" style="121" customWidth="1"/>
    <col min="13085" max="13100" width="36.85546875" style="121" customWidth="1"/>
    <col min="13101" max="13101" width="37.140625" style="121" customWidth="1"/>
    <col min="13102" max="13103" width="36.85546875" style="121" customWidth="1"/>
    <col min="13104" max="13104" width="36.5703125" style="121" customWidth="1"/>
    <col min="13105" max="13106" width="36.85546875" style="121" customWidth="1"/>
    <col min="13107" max="13107" width="36.5703125" style="121" customWidth="1"/>
    <col min="13108" max="13108" width="37" style="121" customWidth="1"/>
    <col min="13109" max="13127" width="36.85546875" style="121" customWidth="1"/>
    <col min="13128" max="13128" width="37" style="121" customWidth="1"/>
    <col min="13129" max="13146" width="36.85546875" style="121" customWidth="1"/>
    <col min="13147" max="13147" width="36.5703125" style="121" customWidth="1"/>
    <col min="13148" max="13160" width="36.85546875" style="121" customWidth="1"/>
    <col min="13161" max="13161" width="36.5703125" style="121" customWidth="1"/>
    <col min="13162" max="13164" width="36.85546875" style="121" customWidth="1"/>
    <col min="13165" max="13165" width="36.5703125" style="121" customWidth="1"/>
    <col min="13166" max="13173" width="36.85546875" style="121" customWidth="1"/>
    <col min="13174" max="13174" width="36.5703125" style="121" customWidth="1"/>
    <col min="13175" max="13312" width="36.85546875" style="121"/>
    <col min="13313" max="13313" width="18.5703125" style="121" customWidth="1"/>
    <col min="13314" max="13322" width="31.42578125" style="121" customWidth="1"/>
    <col min="13323" max="13339" width="36.85546875" style="121" customWidth="1"/>
    <col min="13340" max="13340" width="37" style="121" customWidth="1"/>
    <col min="13341" max="13356" width="36.85546875" style="121" customWidth="1"/>
    <col min="13357" max="13357" width="37.140625" style="121" customWidth="1"/>
    <col min="13358" max="13359" width="36.85546875" style="121" customWidth="1"/>
    <col min="13360" max="13360" width="36.5703125" style="121" customWidth="1"/>
    <col min="13361" max="13362" width="36.85546875" style="121" customWidth="1"/>
    <col min="13363" max="13363" width="36.5703125" style="121" customWidth="1"/>
    <col min="13364" max="13364" width="37" style="121" customWidth="1"/>
    <col min="13365" max="13383" width="36.85546875" style="121" customWidth="1"/>
    <col min="13384" max="13384" width="37" style="121" customWidth="1"/>
    <col min="13385" max="13402" width="36.85546875" style="121" customWidth="1"/>
    <col min="13403" max="13403" width="36.5703125" style="121" customWidth="1"/>
    <col min="13404" max="13416" width="36.85546875" style="121" customWidth="1"/>
    <col min="13417" max="13417" width="36.5703125" style="121" customWidth="1"/>
    <col min="13418" max="13420" width="36.85546875" style="121" customWidth="1"/>
    <col min="13421" max="13421" width="36.5703125" style="121" customWidth="1"/>
    <col min="13422" max="13429" width="36.85546875" style="121" customWidth="1"/>
    <col min="13430" max="13430" width="36.5703125" style="121" customWidth="1"/>
    <col min="13431" max="13568" width="36.85546875" style="121"/>
    <col min="13569" max="13569" width="18.5703125" style="121" customWidth="1"/>
    <col min="13570" max="13578" width="31.42578125" style="121" customWidth="1"/>
    <col min="13579" max="13595" width="36.85546875" style="121" customWidth="1"/>
    <col min="13596" max="13596" width="37" style="121" customWidth="1"/>
    <col min="13597" max="13612" width="36.85546875" style="121" customWidth="1"/>
    <col min="13613" max="13613" width="37.140625" style="121" customWidth="1"/>
    <col min="13614" max="13615" width="36.85546875" style="121" customWidth="1"/>
    <col min="13616" max="13616" width="36.5703125" style="121" customWidth="1"/>
    <col min="13617" max="13618" width="36.85546875" style="121" customWidth="1"/>
    <col min="13619" max="13619" width="36.5703125" style="121" customWidth="1"/>
    <col min="13620" max="13620" width="37" style="121" customWidth="1"/>
    <col min="13621" max="13639" width="36.85546875" style="121" customWidth="1"/>
    <col min="13640" max="13640" width="37" style="121" customWidth="1"/>
    <col min="13641" max="13658" width="36.85546875" style="121" customWidth="1"/>
    <col min="13659" max="13659" width="36.5703125" style="121" customWidth="1"/>
    <col min="13660" max="13672" width="36.85546875" style="121" customWidth="1"/>
    <col min="13673" max="13673" width="36.5703125" style="121" customWidth="1"/>
    <col min="13674" max="13676" width="36.85546875" style="121" customWidth="1"/>
    <col min="13677" max="13677" width="36.5703125" style="121" customWidth="1"/>
    <col min="13678" max="13685" width="36.85546875" style="121" customWidth="1"/>
    <col min="13686" max="13686" width="36.5703125" style="121" customWidth="1"/>
    <col min="13687" max="13824" width="36.85546875" style="121"/>
    <col min="13825" max="13825" width="18.5703125" style="121" customWidth="1"/>
    <col min="13826" max="13834" width="31.42578125" style="121" customWidth="1"/>
    <col min="13835" max="13851" width="36.85546875" style="121" customWidth="1"/>
    <col min="13852" max="13852" width="37" style="121" customWidth="1"/>
    <col min="13853" max="13868" width="36.85546875" style="121" customWidth="1"/>
    <col min="13869" max="13869" width="37.140625" style="121" customWidth="1"/>
    <col min="13870" max="13871" width="36.85546875" style="121" customWidth="1"/>
    <col min="13872" max="13872" width="36.5703125" style="121" customWidth="1"/>
    <col min="13873" max="13874" width="36.85546875" style="121" customWidth="1"/>
    <col min="13875" max="13875" width="36.5703125" style="121" customWidth="1"/>
    <col min="13876" max="13876" width="37" style="121" customWidth="1"/>
    <col min="13877" max="13895" width="36.85546875" style="121" customWidth="1"/>
    <col min="13896" max="13896" width="37" style="121" customWidth="1"/>
    <col min="13897" max="13914" width="36.85546875" style="121" customWidth="1"/>
    <col min="13915" max="13915" width="36.5703125" style="121" customWidth="1"/>
    <col min="13916" max="13928" width="36.85546875" style="121" customWidth="1"/>
    <col min="13929" max="13929" width="36.5703125" style="121" customWidth="1"/>
    <col min="13930" max="13932" width="36.85546875" style="121" customWidth="1"/>
    <col min="13933" max="13933" width="36.5703125" style="121" customWidth="1"/>
    <col min="13934" max="13941" width="36.85546875" style="121" customWidth="1"/>
    <col min="13942" max="13942" width="36.5703125" style="121" customWidth="1"/>
    <col min="13943" max="14080" width="36.85546875" style="121"/>
    <col min="14081" max="14081" width="18.5703125" style="121" customWidth="1"/>
    <col min="14082" max="14090" width="31.42578125" style="121" customWidth="1"/>
    <col min="14091" max="14107" width="36.85546875" style="121" customWidth="1"/>
    <col min="14108" max="14108" width="37" style="121" customWidth="1"/>
    <col min="14109" max="14124" width="36.85546875" style="121" customWidth="1"/>
    <col min="14125" max="14125" width="37.140625" style="121" customWidth="1"/>
    <col min="14126" max="14127" width="36.85546875" style="121" customWidth="1"/>
    <col min="14128" max="14128" width="36.5703125" style="121" customWidth="1"/>
    <col min="14129" max="14130" width="36.85546875" style="121" customWidth="1"/>
    <col min="14131" max="14131" width="36.5703125" style="121" customWidth="1"/>
    <col min="14132" max="14132" width="37" style="121" customWidth="1"/>
    <col min="14133" max="14151" width="36.85546875" style="121" customWidth="1"/>
    <col min="14152" max="14152" width="37" style="121" customWidth="1"/>
    <col min="14153" max="14170" width="36.85546875" style="121" customWidth="1"/>
    <col min="14171" max="14171" width="36.5703125" style="121" customWidth="1"/>
    <col min="14172" max="14184" width="36.85546875" style="121" customWidth="1"/>
    <col min="14185" max="14185" width="36.5703125" style="121" customWidth="1"/>
    <col min="14186" max="14188" width="36.85546875" style="121" customWidth="1"/>
    <col min="14189" max="14189" width="36.5703125" style="121" customWidth="1"/>
    <col min="14190" max="14197" width="36.85546875" style="121" customWidth="1"/>
    <col min="14198" max="14198" width="36.5703125" style="121" customWidth="1"/>
    <col min="14199" max="14336" width="36.85546875" style="121"/>
    <col min="14337" max="14337" width="18.5703125" style="121" customWidth="1"/>
    <col min="14338" max="14346" width="31.42578125" style="121" customWidth="1"/>
    <col min="14347" max="14363" width="36.85546875" style="121" customWidth="1"/>
    <col min="14364" max="14364" width="37" style="121" customWidth="1"/>
    <col min="14365" max="14380" width="36.85546875" style="121" customWidth="1"/>
    <col min="14381" max="14381" width="37.140625" style="121" customWidth="1"/>
    <col min="14382" max="14383" width="36.85546875" style="121" customWidth="1"/>
    <col min="14384" max="14384" width="36.5703125" style="121" customWidth="1"/>
    <col min="14385" max="14386" width="36.85546875" style="121" customWidth="1"/>
    <col min="14387" max="14387" width="36.5703125" style="121" customWidth="1"/>
    <col min="14388" max="14388" width="37" style="121" customWidth="1"/>
    <col min="14389" max="14407" width="36.85546875" style="121" customWidth="1"/>
    <col min="14408" max="14408" width="37" style="121" customWidth="1"/>
    <col min="14409" max="14426" width="36.85546875" style="121" customWidth="1"/>
    <col min="14427" max="14427" width="36.5703125" style="121" customWidth="1"/>
    <col min="14428" max="14440" width="36.85546875" style="121" customWidth="1"/>
    <col min="14441" max="14441" width="36.5703125" style="121" customWidth="1"/>
    <col min="14442" max="14444" width="36.85546875" style="121" customWidth="1"/>
    <col min="14445" max="14445" width="36.5703125" style="121" customWidth="1"/>
    <col min="14446" max="14453" width="36.85546875" style="121" customWidth="1"/>
    <col min="14454" max="14454" width="36.5703125" style="121" customWidth="1"/>
    <col min="14455" max="14592" width="36.85546875" style="121"/>
    <col min="14593" max="14593" width="18.5703125" style="121" customWidth="1"/>
    <col min="14594" max="14602" width="31.42578125" style="121" customWidth="1"/>
    <col min="14603" max="14619" width="36.85546875" style="121" customWidth="1"/>
    <col min="14620" max="14620" width="37" style="121" customWidth="1"/>
    <col min="14621" max="14636" width="36.85546875" style="121" customWidth="1"/>
    <col min="14637" max="14637" width="37.140625" style="121" customWidth="1"/>
    <col min="14638" max="14639" width="36.85546875" style="121" customWidth="1"/>
    <col min="14640" max="14640" width="36.5703125" style="121" customWidth="1"/>
    <col min="14641" max="14642" width="36.85546875" style="121" customWidth="1"/>
    <col min="14643" max="14643" width="36.5703125" style="121" customWidth="1"/>
    <col min="14644" max="14644" width="37" style="121" customWidth="1"/>
    <col min="14645" max="14663" width="36.85546875" style="121" customWidth="1"/>
    <col min="14664" max="14664" width="37" style="121" customWidth="1"/>
    <col min="14665" max="14682" width="36.85546875" style="121" customWidth="1"/>
    <col min="14683" max="14683" width="36.5703125" style="121" customWidth="1"/>
    <col min="14684" max="14696" width="36.85546875" style="121" customWidth="1"/>
    <col min="14697" max="14697" width="36.5703125" style="121" customWidth="1"/>
    <col min="14698" max="14700" width="36.85546875" style="121" customWidth="1"/>
    <col min="14701" max="14701" width="36.5703125" style="121" customWidth="1"/>
    <col min="14702" max="14709" width="36.85546875" style="121" customWidth="1"/>
    <col min="14710" max="14710" width="36.5703125" style="121" customWidth="1"/>
    <col min="14711" max="14848" width="36.85546875" style="121"/>
    <col min="14849" max="14849" width="18.5703125" style="121" customWidth="1"/>
    <col min="14850" max="14858" width="31.42578125" style="121" customWidth="1"/>
    <col min="14859" max="14875" width="36.85546875" style="121" customWidth="1"/>
    <col min="14876" max="14876" width="37" style="121" customWidth="1"/>
    <col min="14877" max="14892" width="36.85546875" style="121" customWidth="1"/>
    <col min="14893" max="14893" width="37.140625" style="121" customWidth="1"/>
    <col min="14894" max="14895" width="36.85546875" style="121" customWidth="1"/>
    <col min="14896" max="14896" width="36.5703125" style="121" customWidth="1"/>
    <col min="14897" max="14898" width="36.85546875" style="121" customWidth="1"/>
    <col min="14899" max="14899" width="36.5703125" style="121" customWidth="1"/>
    <col min="14900" max="14900" width="37" style="121" customWidth="1"/>
    <col min="14901" max="14919" width="36.85546875" style="121" customWidth="1"/>
    <col min="14920" max="14920" width="37" style="121" customWidth="1"/>
    <col min="14921" max="14938" width="36.85546875" style="121" customWidth="1"/>
    <col min="14939" max="14939" width="36.5703125" style="121" customWidth="1"/>
    <col min="14940" max="14952" width="36.85546875" style="121" customWidth="1"/>
    <col min="14953" max="14953" width="36.5703125" style="121" customWidth="1"/>
    <col min="14954" max="14956" width="36.85546875" style="121" customWidth="1"/>
    <col min="14957" max="14957" width="36.5703125" style="121" customWidth="1"/>
    <col min="14958" max="14965" width="36.85546875" style="121" customWidth="1"/>
    <col min="14966" max="14966" width="36.5703125" style="121" customWidth="1"/>
    <col min="14967" max="15104" width="36.85546875" style="121"/>
    <col min="15105" max="15105" width="18.5703125" style="121" customWidth="1"/>
    <col min="15106" max="15114" width="31.42578125" style="121" customWidth="1"/>
    <col min="15115" max="15131" width="36.85546875" style="121" customWidth="1"/>
    <col min="15132" max="15132" width="37" style="121" customWidth="1"/>
    <col min="15133" max="15148" width="36.85546875" style="121" customWidth="1"/>
    <col min="15149" max="15149" width="37.140625" style="121" customWidth="1"/>
    <col min="15150" max="15151" width="36.85546875" style="121" customWidth="1"/>
    <col min="15152" max="15152" width="36.5703125" style="121" customWidth="1"/>
    <col min="15153" max="15154" width="36.85546875" style="121" customWidth="1"/>
    <col min="15155" max="15155" width="36.5703125" style="121" customWidth="1"/>
    <col min="15156" max="15156" width="37" style="121" customWidth="1"/>
    <col min="15157" max="15175" width="36.85546875" style="121" customWidth="1"/>
    <col min="15176" max="15176" width="37" style="121" customWidth="1"/>
    <col min="15177" max="15194" width="36.85546875" style="121" customWidth="1"/>
    <col min="15195" max="15195" width="36.5703125" style="121" customWidth="1"/>
    <col min="15196" max="15208" width="36.85546875" style="121" customWidth="1"/>
    <col min="15209" max="15209" width="36.5703125" style="121" customWidth="1"/>
    <col min="15210" max="15212" width="36.85546875" style="121" customWidth="1"/>
    <col min="15213" max="15213" width="36.5703125" style="121" customWidth="1"/>
    <col min="15214" max="15221" width="36.85546875" style="121" customWidth="1"/>
    <col min="15222" max="15222" width="36.5703125" style="121" customWidth="1"/>
    <col min="15223" max="15360" width="36.85546875" style="121"/>
    <col min="15361" max="15361" width="18.5703125" style="121" customWidth="1"/>
    <col min="15362" max="15370" width="31.42578125" style="121" customWidth="1"/>
    <col min="15371" max="15387" width="36.85546875" style="121" customWidth="1"/>
    <col min="15388" max="15388" width="37" style="121" customWidth="1"/>
    <col min="15389" max="15404" width="36.85546875" style="121" customWidth="1"/>
    <col min="15405" max="15405" width="37.140625" style="121" customWidth="1"/>
    <col min="15406" max="15407" width="36.85546875" style="121" customWidth="1"/>
    <col min="15408" max="15408" width="36.5703125" style="121" customWidth="1"/>
    <col min="15409" max="15410" width="36.85546875" style="121" customWidth="1"/>
    <col min="15411" max="15411" width="36.5703125" style="121" customWidth="1"/>
    <col min="15412" max="15412" width="37" style="121" customWidth="1"/>
    <col min="15413" max="15431" width="36.85546875" style="121" customWidth="1"/>
    <col min="15432" max="15432" width="37" style="121" customWidth="1"/>
    <col min="15433" max="15450" width="36.85546875" style="121" customWidth="1"/>
    <col min="15451" max="15451" width="36.5703125" style="121" customWidth="1"/>
    <col min="15452" max="15464" width="36.85546875" style="121" customWidth="1"/>
    <col min="15465" max="15465" width="36.5703125" style="121" customWidth="1"/>
    <col min="15466" max="15468" width="36.85546875" style="121" customWidth="1"/>
    <col min="15469" max="15469" width="36.5703125" style="121" customWidth="1"/>
    <col min="15470" max="15477" width="36.85546875" style="121" customWidth="1"/>
    <col min="15478" max="15478" width="36.5703125" style="121" customWidth="1"/>
    <col min="15479" max="15616" width="36.85546875" style="121"/>
    <col min="15617" max="15617" width="18.5703125" style="121" customWidth="1"/>
    <col min="15618" max="15626" width="31.42578125" style="121" customWidth="1"/>
    <col min="15627" max="15643" width="36.85546875" style="121" customWidth="1"/>
    <col min="15644" max="15644" width="37" style="121" customWidth="1"/>
    <col min="15645" max="15660" width="36.85546875" style="121" customWidth="1"/>
    <col min="15661" max="15661" width="37.140625" style="121" customWidth="1"/>
    <col min="15662" max="15663" width="36.85546875" style="121" customWidth="1"/>
    <col min="15664" max="15664" width="36.5703125" style="121" customWidth="1"/>
    <col min="15665" max="15666" width="36.85546875" style="121" customWidth="1"/>
    <col min="15667" max="15667" width="36.5703125" style="121" customWidth="1"/>
    <col min="15668" max="15668" width="37" style="121" customWidth="1"/>
    <col min="15669" max="15687" width="36.85546875" style="121" customWidth="1"/>
    <col min="15688" max="15688" width="37" style="121" customWidth="1"/>
    <col min="15689" max="15706" width="36.85546875" style="121" customWidth="1"/>
    <col min="15707" max="15707" width="36.5703125" style="121" customWidth="1"/>
    <col min="15708" max="15720" width="36.85546875" style="121" customWidth="1"/>
    <col min="15721" max="15721" width="36.5703125" style="121" customWidth="1"/>
    <col min="15722" max="15724" width="36.85546875" style="121" customWidth="1"/>
    <col min="15725" max="15725" width="36.5703125" style="121" customWidth="1"/>
    <col min="15726" max="15733" width="36.85546875" style="121" customWidth="1"/>
    <col min="15734" max="15734" width="36.5703125" style="121" customWidth="1"/>
    <col min="15735" max="15872" width="36.85546875" style="121"/>
    <col min="15873" max="15873" width="18.5703125" style="121" customWidth="1"/>
    <col min="15874" max="15882" width="31.42578125" style="121" customWidth="1"/>
    <col min="15883" max="15899" width="36.85546875" style="121" customWidth="1"/>
    <col min="15900" max="15900" width="37" style="121" customWidth="1"/>
    <col min="15901" max="15916" width="36.85546875" style="121" customWidth="1"/>
    <col min="15917" max="15917" width="37.140625" style="121" customWidth="1"/>
    <col min="15918" max="15919" width="36.85546875" style="121" customWidth="1"/>
    <col min="15920" max="15920" width="36.5703125" style="121" customWidth="1"/>
    <col min="15921" max="15922" width="36.85546875" style="121" customWidth="1"/>
    <col min="15923" max="15923" width="36.5703125" style="121" customWidth="1"/>
    <col min="15924" max="15924" width="37" style="121" customWidth="1"/>
    <col min="15925" max="15943" width="36.85546875" style="121" customWidth="1"/>
    <col min="15944" max="15944" width="37" style="121" customWidth="1"/>
    <col min="15945" max="15962" width="36.85546875" style="121" customWidth="1"/>
    <col min="15963" max="15963" width="36.5703125" style="121" customWidth="1"/>
    <col min="15964" max="15976" width="36.85546875" style="121" customWidth="1"/>
    <col min="15977" max="15977" width="36.5703125" style="121" customWidth="1"/>
    <col min="15978" max="15980" width="36.85546875" style="121" customWidth="1"/>
    <col min="15981" max="15981" width="36.5703125" style="121" customWidth="1"/>
    <col min="15982" max="15989" width="36.85546875" style="121" customWidth="1"/>
    <col min="15990" max="15990" width="36.5703125" style="121" customWidth="1"/>
    <col min="15991" max="16128" width="36.85546875" style="121"/>
    <col min="16129" max="16129" width="18.5703125" style="121" customWidth="1"/>
    <col min="16130" max="16138" width="31.42578125" style="121" customWidth="1"/>
    <col min="16139" max="16155" width="36.85546875" style="121" customWidth="1"/>
    <col min="16156" max="16156" width="37" style="121" customWidth="1"/>
    <col min="16157" max="16172" width="36.85546875" style="121" customWidth="1"/>
    <col min="16173" max="16173" width="37.140625" style="121" customWidth="1"/>
    <col min="16174" max="16175" width="36.85546875" style="121" customWidth="1"/>
    <col min="16176" max="16176" width="36.5703125" style="121" customWidth="1"/>
    <col min="16177" max="16178" width="36.85546875" style="121" customWidth="1"/>
    <col min="16179" max="16179" width="36.5703125" style="121" customWidth="1"/>
    <col min="16180" max="16180" width="37" style="121" customWidth="1"/>
    <col min="16181" max="16199" width="36.85546875" style="121" customWidth="1"/>
    <col min="16200" max="16200" width="37" style="121" customWidth="1"/>
    <col min="16201" max="16218" width="36.85546875" style="121" customWidth="1"/>
    <col min="16219" max="16219" width="36.5703125" style="121" customWidth="1"/>
    <col min="16220" max="16232" width="36.85546875" style="121" customWidth="1"/>
    <col min="16233" max="16233" width="36.5703125" style="121" customWidth="1"/>
    <col min="16234" max="16236" width="36.85546875" style="121" customWidth="1"/>
    <col min="16237" max="16237" width="36.5703125" style="121" customWidth="1"/>
    <col min="16238" max="16245" width="36.85546875" style="121" customWidth="1"/>
    <col min="16246" max="16246" width="36.5703125" style="121" customWidth="1"/>
    <col min="16247" max="16384" width="36.85546875" style="121"/>
  </cols>
  <sheetData>
    <row r="1" spans="1:245" s="75" customFormat="1" ht="12.75" customHeight="1" x14ac:dyDescent="0.25">
      <c r="A1" s="71" t="s">
        <v>114</v>
      </c>
      <c r="B1" s="72"/>
      <c r="C1" s="73"/>
      <c r="D1" s="73"/>
      <c r="E1" s="73"/>
      <c r="F1" s="73"/>
      <c r="G1" s="73"/>
      <c r="H1" s="73"/>
      <c r="I1" s="73"/>
      <c r="J1" s="73"/>
      <c r="K1" s="74"/>
      <c r="L1" s="74"/>
      <c r="M1" s="74"/>
      <c r="N1" s="74"/>
      <c r="O1" s="74"/>
      <c r="P1" s="74"/>
      <c r="Q1" s="74"/>
      <c r="R1" s="74"/>
      <c r="S1" s="74"/>
      <c r="T1" s="74"/>
      <c r="U1" s="74"/>
      <c r="V1" s="74"/>
      <c r="W1" s="74"/>
      <c r="X1" s="74"/>
      <c r="Y1" s="74"/>
      <c r="Z1" s="74"/>
      <c r="AA1" s="74"/>
      <c r="AB1" s="74"/>
      <c r="AC1" s="74"/>
      <c r="AD1" s="74"/>
      <c r="AE1" s="74"/>
      <c r="AF1" s="74"/>
      <c r="AG1" s="74"/>
      <c r="AH1" s="74"/>
      <c r="AI1" s="74"/>
    </row>
    <row r="2" spans="1:245" s="79" customFormat="1" ht="12.75" customHeight="1" x14ac:dyDescent="0.25">
      <c r="A2" s="76" t="s">
        <v>115</v>
      </c>
      <c r="B2" s="78">
        <v>1</v>
      </c>
      <c r="C2" s="78">
        <v>2</v>
      </c>
      <c r="D2" s="78">
        <v>3</v>
      </c>
      <c r="E2" s="78">
        <v>4</v>
      </c>
      <c r="F2" s="78">
        <v>5</v>
      </c>
      <c r="G2" s="78">
        <v>6</v>
      </c>
      <c r="H2" s="78">
        <v>7</v>
      </c>
      <c r="I2" s="78">
        <v>8</v>
      </c>
      <c r="J2" s="78">
        <v>9</v>
      </c>
      <c r="K2" s="78">
        <v>10</v>
      </c>
      <c r="L2" s="77"/>
      <c r="M2" s="77"/>
      <c r="N2" s="77"/>
      <c r="O2" s="77"/>
      <c r="P2" s="77"/>
      <c r="Q2" s="77"/>
      <c r="R2" s="77"/>
      <c r="S2" s="77"/>
      <c r="T2" s="77"/>
      <c r="U2" s="77"/>
      <c r="V2" s="77"/>
      <c r="W2" s="77"/>
      <c r="X2" s="77"/>
      <c r="Y2" s="77"/>
      <c r="Z2" s="77"/>
      <c r="AA2" s="77"/>
      <c r="AB2" s="77"/>
      <c r="AC2" s="77"/>
      <c r="AD2" s="77"/>
      <c r="AE2" s="77"/>
      <c r="AF2" s="77"/>
      <c r="AG2" s="77"/>
      <c r="AH2" s="77"/>
      <c r="AI2" s="77"/>
      <c r="AJ2" s="78"/>
      <c r="AK2" s="78" t="str">
        <f t="shared" ref="AK2:CV2" si="0">IF(AK3="","",AJ2+1)</f>
        <v/>
      </c>
      <c r="AL2" s="78" t="str">
        <f t="shared" si="0"/>
        <v/>
      </c>
      <c r="AM2" s="78" t="str">
        <f t="shared" si="0"/>
        <v/>
      </c>
      <c r="AN2" s="78" t="str">
        <f t="shared" si="0"/>
        <v/>
      </c>
      <c r="AO2" s="78" t="str">
        <f t="shared" si="0"/>
        <v/>
      </c>
      <c r="AP2" s="78" t="str">
        <f t="shared" si="0"/>
        <v/>
      </c>
      <c r="AQ2" s="78" t="str">
        <f t="shared" si="0"/>
        <v/>
      </c>
      <c r="AR2" s="78" t="str">
        <f t="shared" si="0"/>
        <v/>
      </c>
      <c r="AS2" s="78" t="str">
        <f t="shared" si="0"/>
        <v/>
      </c>
      <c r="AT2" s="78" t="str">
        <f t="shared" si="0"/>
        <v/>
      </c>
      <c r="AU2" s="78" t="str">
        <f t="shared" si="0"/>
        <v/>
      </c>
      <c r="AV2" s="78" t="str">
        <f t="shared" si="0"/>
        <v/>
      </c>
      <c r="AW2" s="78" t="str">
        <f t="shared" si="0"/>
        <v/>
      </c>
      <c r="AX2" s="78" t="str">
        <f t="shared" si="0"/>
        <v/>
      </c>
      <c r="AY2" s="78" t="str">
        <f t="shared" si="0"/>
        <v/>
      </c>
      <c r="AZ2" s="78" t="str">
        <f t="shared" si="0"/>
        <v/>
      </c>
      <c r="BA2" s="78" t="str">
        <f t="shared" si="0"/>
        <v/>
      </c>
      <c r="BB2" s="78" t="str">
        <f t="shared" si="0"/>
        <v/>
      </c>
      <c r="BC2" s="78" t="str">
        <f t="shared" si="0"/>
        <v/>
      </c>
      <c r="BD2" s="78" t="str">
        <f t="shared" si="0"/>
        <v/>
      </c>
      <c r="BE2" s="78" t="str">
        <f t="shared" si="0"/>
        <v/>
      </c>
      <c r="BF2" s="78" t="str">
        <f t="shared" si="0"/>
        <v/>
      </c>
      <c r="BG2" s="78" t="str">
        <f t="shared" si="0"/>
        <v/>
      </c>
      <c r="BH2" s="78" t="str">
        <f t="shared" si="0"/>
        <v/>
      </c>
      <c r="BI2" s="78" t="str">
        <f t="shared" si="0"/>
        <v/>
      </c>
      <c r="BJ2" s="78" t="str">
        <f t="shared" si="0"/>
        <v/>
      </c>
      <c r="BK2" s="78" t="str">
        <f t="shared" si="0"/>
        <v/>
      </c>
      <c r="BL2" s="78" t="str">
        <f t="shared" si="0"/>
        <v/>
      </c>
      <c r="BM2" s="78" t="str">
        <f t="shared" si="0"/>
        <v/>
      </c>
      <c r="BN2" s="78" t="str">
        <f t="shared" si="0"/>
        <v/>
      </c>
      <c r="BO2" s="78" t="str">
        <f t="shared" si="0"/>
        <v/>
      </c>
      <c r="BP2" s="78" t="str">
        <f t="shared" si="0"/>
        <v/>
      </c>
      <c r="BQ2" s="78" t="str">
        <f t="shared" si="0"/>
        <v/>
      </c>
      <c r="BR2" s="78" t="str">
        <f t="shared" si="0"/>
        <v/>
      </c>
      <c r="BS2" s="78" t="str">
        <f t="shared" si="0"/>
        <v/>
      </c>
      <c r="BT2" s="78" t="str">
        <f t="shared" si="0"/>
        <v/>
      </c>
      <c r="BU2" s="78" t="str">
        <f t="shared" si="0"/>
        <v/>
      </c>
      <c r="BV2" s="78" t="str">
        <f t="shared" si="0"/>
        <v/>
      </c>
      <c r="BW2" s="78" t="str">
        <f t="shared" si="0"/>
        <v/>
      </c>
      <c r="BX2" s="78" t="str">
        <f t="shared" si="0"/>
        <v/>
      </c>
      <c r="BY2" s="78" t="str">
        <f t="shared" si="0"/>
        <v/>
      </c>
      <c r="BZ2" s="78" t="str">
        <f t="shared" si="0"/>
        <v/>
      </c>
      <c r="CA2" s="78" t="str">
        <f t="shared" si="0"/>
        <v/>
      </c>
      <c r="CB2" s="78" t="str">
        <f t="shared" si="0"/>
        <v/>
      </c>
      <c r="CC2" s="78" t="str">
        <f t="shared" si="0"/>
        <v/>
      </c>
      <c r="CD2" s="78" t="str">
        <f t="shared" si="0"/>
        <v/>
      </c>
      <c r="CE2" s="78" t="str">
        <f t="shared" si="0"/>
        <v/>
      </c>
      <c r="CF2" s="78" t="str">
        <f t="shared" si="0"/>
        <v/>
      </c>
      <c r="CG2" s="78" t="str">
        <f t="shared" si="0"/>
        <v/>
      </c>
      <c r="CH2" s="78" t="str">
        <f t="shared" si="0"/>
        <v/>
      </c>
      <c r="CI2" s="78" t="str">
        <f t="shared" si="0"/>
        <v/>
      </c>
      <c r="CJ2" s="78" t="str">
        <f t="shared" si="0"/>
        <v/>
      </c>
      <c r="CK2" s="78" t="str">
        <f t="shared" si="0"/>
        <v/>
      </c>
      <c r="CL2" s="78" t="str">
        <f t="shared" si="0"/>
        <v/>
      </c>
      <c r="CM2" s="78" t="str">
        <f t="shared" si="0"/>
        <v/>
      </c>
      <c r="CN2" s="78" t="str">
        <f t="shared" si="0"/>
        <v/>
      </c>
      <c r="CO2" s="78" t="str">
        <f t="shared" si="0"/>
        <v/>
      </c>
      <c r="CP2" s="78" t="str">
        <f t="shared" si="0"/>
        <v/>
      </c>
      <c r="CQ2" s="78" t="str">
        <f t="shared" si="0"/>
        <v/>
      </c>
      <c r="CR2" s="78" t="str">
        <f t="shared" si="0"/>
        <v/>
      </c>
      <c r="CS2" s="78" t="str">
        <f t="shared" si="0"/>
        <v/>
      </c>
      <c r="CT2" s="78" t="str">
        <f t="shared" si="0"/>
        <v/>
      </c>
      <c r="CU2" s="78" t="str">
        <f t="shared" si="0"/>
        <v/>
      </c>
      <c r="CV2" s="78" t="str">
        <f t="shared" si="0"/>
        <v/>
      </c>
      <c r="CW2" s="78" t="str">
        <f t="shared" ref="CW2:FH2" si="1">IF(CW3="","",CV2+1)</f>
        <v/>
      </c>
      <c r="CX2" s="78" t="str">
        <f t="shared" si="1"/>
        <v/>
      </c>
      <c r="CY2" s="78" t="str">
        <f t="shared" si="1"/>
        <v/>
      </c>
      <c r="CZ2" s="78" t="str">
        <f t="shared" si="1"/>
        <v/>
      </c>
      <c r="DA2" s="78" t="str">
        <f t="shared" si="1"/>
        <v/>
      </c>
      <c r="DB2" s="78" t="str">
        <f t="shared" si="1"/>
        <v/>
      </c>
      <c r="DC2" s="78" t="str">
        <f t="shared" si="1"/>
        <v/>
      </c>
      <c r="DD2" s="78" t="str">
        <f t="shared" si="1"/>
        <v/>
      </c>
      <c r="DE2" s="78" t="str">
        <f t="shared" si="1"/>
        <v/>
      </c>
      <c r="DF2" s="78" t="str">
        <f t="shared" si="1"/>
        <v/>
      </c>
      <c r="DG2" s="78" t="str">
        <f t="shared" si="1"/>
        <v/>
      </c>
      <c r="DH2" s="78" t="str">
        <f t="shared" si="1"/>
        <v/>
      </c>
      <c r="DI2" s="78" t="str">
        <f t="shared" si="1"/>
        <v/>
      </c>
      <c r="DJ2" s="78" t="str">
        <f t="shared" si="1"/>
        <v/>
      </c>
      <c r="DK2" s="78" t="str">
        <f t="shared" si="1"/>
        <v/>
      </c>
      <c r="DL2" s="78" t="str">
        <f t="shared" si="1"/>
        <v/>
      </c>
      <c r="DM2" s="78" t="str">
        <f t="shared" si="1"/>
        <v/>
      </c>
      <c r="DN2" s="78" t="str">
        <f t="shared" si="1"/>
        <v/>
      </c>
      <c r="DO2" s="78" t="str">
        <f t="shared" si="1"/>
        <v/>
      </c>
      <c r="DP2" s="78" t="str">
        <f t="shared" si="1"/>
        <v/>
      </c>
      <c r="DQ2" s="78" t="str">
        <f t="shared" si="1"/>
        <v/>
      </c>
      <c r="DR2" s="78" t="str">
        <f t="shared" si="1"/>
        <v/>
      </c>
      <c r="DS2" s="78" t="str">
        <f t="shared" si="1"/>
        <v/>
      </c>
      <c r="DT2" s="78" t="str">
        <f t="shared" si="1"/>
        <v/>
      </c>
      <c r="DU2" s="78" t="str">
        <f t="shared" si="1"/>
        <v/>
      </c>
      <c r="DV2" s="78" t="str">
        <f t="shared" si="1"/>
        <v/>
      </c>
      <c r="DW2" s="78" t="str">
        <f t="shared" si="1"/>
        <v/>
      </c>
      <c r="DX2" s="78" t="str">
        <f t="shared" si="1"/>
        <v/>
      </c>
      <c r="DY2" s="78" t="str">
        <f t="shared" si="1"/>
        <v/>
      </c>
      <c r="DZ2" s="78" t="str">
        <f t="shared" si="1"/>
        <v/>
      </c>
      <c r="EA2" s="78" t="str">
        <f t="shared" si="1"/>
        <v/>
      </c>
      <c r="EB2" s="78" t="str">
        <f t="shared" si="1"/>
        <v/>
      </c>
      <c r="EC2" s="78" t="str">
        <f t="shared" si="1"/>
        <v/>
      </c>
      <c r="ED2" s="78" t="str">
        <f t="shared" si="1"/>
        <v/>
      </c>
      <c r="EE2" s="78" t="str">
        <f t="shared" si="1"/>
        <v/>
      </c>
      <c r="EF2" s="78" t="str">
        <f t="shared" si="1"/>
        <v/>
      </c>
      <c r="EG2" s="78" t="str">
        <f t="shared" si="1"/>
        <v/>
      </c>
      <c r="EH2" s="78" t="str">
        <f t="shared" si="1"/>
        <v/>
      </c>
      <c r="EI2" s="78" t="str">
        <f t="shared" si="1"/>
        <v/>
      </c>
      <c r="EJ2" s="78" t="str">
        <f t="shared" si="1"/>
        <v/>
      </c>
      <c r="EK2" s="78" t="str">
        <f t="shared" si="1"/>
        <v/>
      </c>
      <c r="EL2" s="78" t="str">
        <f t="shared" si="1"/>
        <v/>
      </c>
      <c r="EM2" s="78" t="str">
        <f t="shared" si="1"/>
        <v/>
      </c>
      <c r="EN2" s="78" t="str">
        <f t="shared" si="1"/>
        <v/>
      </c>
      <c r="EO2" s="78" t="str">
        <f t="shared" si="1"/>
        <v/>
      </c>
      <c r="EP2" s="78" t="str">
        <f t="shared" si="1"/>
        <v/>
      </c>
      <c r="EQ2" s="78" t="str">
        <f t="shared" si="1"/>
        <v/>
      </c>
      <c r="ER2" s="78" t="str">
        <f t="shared" si="1"/>
        <v/>
      </c>
      <c r="ES2" s="78" t="str">
        <f t="shared" si="1"/>
        <v/>
      </c>
      <c r="ET2" s="78" t="str">
        <f t="shared" si="1"/>
        <v/>
      </c>
      <c r="EU2" s="78" t="str">
        <f t="shared" si="1"/>
        <v/>
      </c>
      <c r="EV2" s="78" t="str">
        <f t="shared" si="1"/>
        <v/>
      </c>
      <c r="EW2" s="78" t="str">
        <f t="shared" si="1"/>
        <v/>
      </c>
      <c r="EX2" s="78" t="str">
        <f t="shared" si="1"/>
        <v/>
      </c>
      <c r="EY2" s="78" t="str">
        <f t="shared" si="1"/>
        <v/>
      </c>
      <c r="EZ2" s="78" t="str">
        <f t="shared" si="1"/>
        <v/>
      </c>
      <c r="FA2" s="78" t="str">
        <f t="shared" si="1"/>
        <v/>
      </c>
      <c r="FB2" s="78" t="str">
        <f t="shared" si="1"/>
        <v/>
      </c>
      <c r="FC2" s="78" t="str">
        <f t="shared" si="1"/>
        <v/>
      </c>
      <c r="FD2" s="78" t="str">
        <f t="shared" si="1"/>
        <v/>
      </c>
      <c r="FE2" s="78" t="str">
        <f t="shared" si="1"/>
        <v/>
      </c>
      <c r="FF2" s="78" t="str">
        <f t="shared" si="1"/>
        <v/>
      </c>
      <c r="FG2" s="78" t="str">
        <f t="shared" si="1"/>
        <v/>
      </c>
      <c r="FH2" s="78" t="str">
        <f t="shared" si="1"/>
        <v/>
      </c>
      <c r="FI2" s="78" t="str">
        <f t="shared" ref="FI2:HT2" si="2">IF(FI3="","",FH2+1)</f>
        <v/>
      </c>
      <c r="FJ2" s="78" t="str">
        <f t="shared" si="2"/>
        <v/>
      </c>
      <c r="FK2" s="78" t="str">
        <f t="shared" si="2"/>
        <v/>
      </c>
      <c r="FL2" s="78" t="str">
        <f t="shared" si="2"/>
        <v/>
      </c>
      <c r="FM2" s="78" t="str">
        <f t="shared" si="2"/>
        <v/>
      </c>
      <c r="FN2" s="78" t="str">
        <f t="shared" si="2"/>
        <v/>
      </c>
      <c r="FO2" s="78" t="str">
        <f t="shared" si="2"/>
        <v/>
      </c>
      <c r="FP2" s="78" t="str">
        <f t="shared" si="2"/>
        <v/>
      </c>
      <c r="FQ2" s="78" t="str">
        <f t="shared" si="2"/>
        <v/>
      </c>
      <c r="FR2" s="78" t="str">
        <f t="shared" si="2"/>
        <v/>
      </c>
      <c r="FS2" s="78" t="str">
        <f t="shared" si="2"/>
        <v/>
      </c>
      <c r="FT2" s="78" t="str">
        <f t="shared" si="2"/>
        <v/>
      </c>
      <c r="FU2" s="78" t="str">
        <f t="shared" si="2"/>
        <v/>
      </c>
      <c r="FV2" s="78" t="str">
        <f t="shared" si="2"/>
        <v/>
      </c>
      <c r="FW2" s="78" t="str">
        <f t="shared" si="2"/>
        <v/>
      </c>
      <c r="FX2" s="78" t="str">
        <f t="shared" si="2"/>
        <v/>
      </c>
      <c r="FY2" s="78" t="str">
        <f t="shared" si="2"/>
        <v/>
      </c>
      <c r="FZ2" s="78" t="str">
        <f t="shared" si="2"/>
        <v/>
      </c>
      <c r="GA2" s="78" t="str">
        <f t="shared" si="2"/>
        <v/>
      </c>
      <c r="GB2" s="78" t="str">
        <f t="shared" si="2"/>
        <v/>
      </c>
      <c r="GC2" s="78" t="str">
        <f t="shared" si="2"/>
        <v/>
      </c>
      <c r="GD2" s="78" t="str">
        <f t="shared" si="2"/>
        <v/>
      </c>
      <c r="GE2" s="78" t="str">
        <f t="shared" si="2"/>
        <v/>
      </c>
      <c r="GF2" s="78" t="str">
        <f t="shared" si="2"/>
        <v/>
      </c>
      <c r="GG2" s="78" t="str">
        <f t="shared" si="2"/>
        <v/>
      </c>
      <c r="GH2" s="78" t="str">
        <f t="shared" si="2"/>
        <v/>
      </c>
      <c r="GI2" s="78" t="str">
        <f t="shared" si="2"/>
        <v/>
      </c>
      <c r="GJ2" s="78" t="str">
        <f t="shared" si="2"/>
        <v/>
      </c>
      <c r="GK2" s="78" t="str">
        <f t="shared" si="2"/>
        <v/>
      </c>
      <c r="GL2" s="78" t="str">
        <f t="shared" si="2"/>
        <v/>
      </c>
      <c r="GM2" s="78" t="str">
        <f t="shared" si="2"/>
        <v/>
      </c>
      <c r="GN2" s="78" t="str">
        <f t="shared" si="2"/>
        <v/>
      </c>
      <c r="GO2" s="78" t="str">
        <f t="shared" si="2"/>
        <v/>
      </c>
      <c r="GP2" s="78" t="str">
        <f t="shared" si="2"/>
        <v/>
      </c>
      <c r="GQ2" s="78" t="str">
        <f t="shared" si="2"/>
        <v/>
      </c>
      <c r="GR2" s="78" t="str">
        <f t="shared" si="2"/>
        <v/>
      </c>
      <c r="GS2" s="78" t="str">
        <f t="shared" si="2"/>
        <v/>
      </c>
      <c r="GT2" s="78" t="str">
        <f t="shared" si="2"/>
        <v/>
      </c>
      <c r="GU2" s="78" t="str">
        <f t="shared" si="2"/>
        <v/>
      </c>
      <c r="GV2" s="78" t="str">
        <f t="shared" si="2"/>
        <v/>
      </c>
      <c r="GW2" s="78" t="str">
        <f t="shared" si="2"/>
        <v/>
      </c>
      <c r="GX2" s="78" t="str">
        <f t="shared" si="2"/>
        <v/>
      </c>
      <c r="GY2" s="78" t="str">
        <f t="shared" si="2"/>
        <v/>
      </c>
      <c r="GZ2" s="78" t="str">
        <f t="shared" si="2"/>
        <v/>
      </c>
      <c r="HA2" s="78" t="str">
        <f t="shared" si="2"/>
        <v/>
      </c>
      <c r="HB2" s="78" t="str">
        <f t="shared" si="2"/>
        <v/>
      </c>
      <c r="HC2" s="78" t="str">
        <f t="shared" si="2"/>
        <v/>
      </c>
      <c r="HD2" s="78" t="str">
        <f t="shared" si="2"/>
        <v/>
      </c>
      <c r="HE2" s="78" t="str">
        <f t="shared" si="2"/>
        <v/>
      </c>
      <c r="HF2" s="78" t="str">
        <f t="shared" si="2"/>
        <v/>
      </c>
      <c r="HG2" s="78" t="str">
        <f t="shared" si="2"/>
        <v/>
      </c>
      <c r="HH2" s="78" t="str">
        <f t="shared" si="2"/>
        <v/>
      </c>
      <c r="HI2" s="78" t="str">
        <f t="shared" si="2"/>
        <v/>
      </c>
      <c r="HJ2" s="78" t="str">
        <f t="shared" si="2"/>
        <v/>
      </c>
      <c r="HK2" s="78" t="str">
        <f t="shared" si="2"/>
        <v/>
      </c>
      <c r="HL2" s="78" t="str">
        <f t="shared" si="2"/>
        <v/>
      </c>
      <c r="HM2" s="78" t="str">
        <f t="shared" si="2"/>
        <v/>
      </c>
      <c r="HN2" s="78" t="str">
        <f t="shared" si="2"/>
        <v/>
      </c>
      <c r="HO2" s="78" t="str">
        <f t="shared" si="2"/>
        <v/>
      </c>
      <c r="HP2" s="78" t="str">
        <f t="shared" si="2"/>
        <v/>
      </c>
      <c r="HQ2" s="78" t="str">
        <f t="shared" si="2"/>
        <v/>
      </c>
      <c r="HR2" s="78" t="str">
        <f t="shared" si="2"/>
        <v/>
      </c>
      <c r="HS2" s="78" t="str">
        <f t="shared" si="2"/>
        <v/>
      </c>
      <c r="HT2" s="78" t="str">
        <f t="shared" si="2"/>
        <v/>
      </c>
      <c r="HU2" s="78" t="str">
        <f t="shared" ref="HU2:IK2" si="3">IF(HU3="","",HT2+1)</f>
        <v/>
      </c>
      <c r="HV2" s="78" t="str">
        <f t="shared" si="3"/>
        <v/>
      </c>
      <c r="HW2" s="78" t="str">
        <f t="shared" si="3"/>
        <v/>
      </c>
      <c r="HX2" s="78" t="str">
        <f t="shared" si="3"/>
        <v/>
      </c>
      <c r="HY2" s="78" t="str">
        <f t="shared" si="3"/>
        <v/>
      </c>
      <c r="HZ2" s="78" t="str">
        <f t="shared" si="3"/>
        <v/>
      </c>
      <c r="IA2" s="78" t="str">
        <f t="shared" si="3"/>
        <v/>
      </c>
      <c r="IB2" s="78" t="str">
        <f t="shared" si="3"/>
        <v/>
      </c>
      <c r="IC2" s="78" t="str">
        <f t="shared" si="3"/>
        <v/>
      </c>
      <c r="ID2" s="78" t="str">
        <f t="shared" si="3"/>
        <v/>
      </c>
      <c r="IE2" s="78" t="str">
        <f t="shared" si="3"/>
        <v/>
      </c>
      <c r="IF2" s="78" t="str">
        <f t="shared" si="3"/>
        <v/>
      </c>
      <c r="IG2" s="78" t="str">
        <f t="shared" si="3"/>
        <v/>
      </c>
      <c r="IH2" s="78" t="str">
        <f t="shared" si="3"/>
        <v/>
      </c>
      <c r="II2" s="78" t="str">
        <f t="shared" si="3"/>
        <v/>
      </c>
      <c r="IJ2" s="78" t="str">
        <f t="shared" si="3"/>
        <v/>
      </c>
      <c r="IK2" s="78" t="str">
        <f t="shared" si="3"/>
        <v/>
      </c>
    </row>
    <row r="3" spans="1:245" s="83" customFormat="1" x14ac:dyDescent="0.2">
      <c r="A3" s="80" t="s">
        <v>116</v>
      </c>
      <c r="B3" s="386" t="s">
        <v>147</v>
      </c>
      <c r="C3" s="386" t="s">
        <v>147</v>
      </c>
      <c r="D3" s="393" t="s">
        <v>147</v>
      </c>
      <c r="E3" s="393" t="s">
        <v>147</v>
      </c>
      <c r="F3" s="394" t="s">
        <v>147</v>
      </c>
      <c r="G3" s="386" t="s">
        <v>147</v>
      </c>
      <c r="H3" s="386" t="s">
        <v>147</v>
      </c>
      <c r="I3" s="386" t="s">
        <v>147</v>
      </c>
      <c r="J3" s="386" t="s">
        <v>147</v>
      </c>
      <c r="K3" s="386" t="s">
        <v>147</v>
      </c>
      <c r="L3" s="82"/>
      <c r="M3" s="82"/>
      <c r="N3" s="82"/>
      <c r="O3" s="82"/>
      <c r="P3" s="82"/>
      <c r="Q3" s="82"/>
      <c r="R3" s="82"/>
      <c r="S3" s="82"/>
      <c r="T3" s="82"/>
      <c r="U3" s="82"/>
      <c r="V3" s="82"/>
      <c r="W3" s="82"/>
      <c r="X3" s="82"/>
      <c r="Y3" s="82"/>
      <c r="Z3" s="82"/>
      <c r="AA3" s="82"/>
      <c r="AB3" s="82"/>
      <c r="AC3" s="82"/>
      <c r="AD3" s="82"/>
      <c r="AE3" s="82"/>
      <c r="AF3" s="82"/>
      <c r="AG3" s="82"/>
      <c r="AH3" s="82"/>
      <c r="AI3" s="82"/>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row>
    <row r="4" spans="1:245" s="83" customFormat="1" ht="51" x14ac:dyDescent="0.2">
      <c r="A4" s="80" t="s">
        <v>117</v>
      </c>
      <c r="B4" s="386" t="s">
        <v>533</v>
      </c>
      <c r="C4" s="386" t="s">
        <v>534</v>
      </c>
      <c r="D4" s="386" t="s">
        <v>563</v>
      </c>
      <c r="E4" s="386" t="s">
        <v>547</v>
      </c>
      <c r="F4" s="394" t="s">
        <v>548</v>
      </c>
      <c r="G4" s="386" t="s">
        <v>549</v>
      </c>
      <c r="H4" s="386" t="s">
        <v>550</v>
      </c>
      <c r="I4" s="386" t="s">
        <v>566</v>
      </c>
      <c r="J4" s="386" t="s">
        <v>578</v>
      </c>
      <c r="K4" s="393" t="s">
        <v>684</v>
      </c>
      <c r="L4" s="81"/>
      <c r="M4" s="81"/>
      <c r="N4" s="81"/>
      <c r="O4" s="82"/>
      <c r="P4" s="82"/>
      <c r="Q4" s="81"/>
      <c r="R4" s="81"/>
      <c r="S4" s="81"/>
      <c r="T4" s="81"/>
      <c r="U4" s="81"/>
      <c r="V4" s="81"/>
      <c r="W4" s="81"/>
      <c r="X4" s="85"/>
      <c r="Y4" s="81"/>
      <c r="Z4" s="82"/>
      <c r="AA4" s="81"/>
      <c r="AB4" s="81"/>
      <c r="AC4" s="82"/>
      <c r="AD4" s="82"/>
      <c r="AE4" s="82"/>
      <c r="AF4" s="82"/>
      <c r="AG4" s="82"/>
      <c r="AH4" s="82"/>
      <c r="AI4" s="82"/>
      <c r="AQ4" s="86"/>
      <c r="AR4" s="86"/>
      <c r="AS4" s="86"/>
      <c r="AT4" s="86"/>
      <c r="AU4" s="86"/>
      <c r="AV4" s="86"/>
      <c r="AW4" s="86"/>
      <c r="GA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row>
    <row r="5" spans="1:245" s="91" customFormat="1" ht="25.5" x14ac:dyDescent="0.2">
      <c r="A5" s="87" t="s">
        <v>118</v>
      </c>
      <c r="B5" s="387" t="s">
        <v>535</v>
      </c>
      <c r="C5" s="387" t="s">
        <v>536</v>
      </c>
      <c r="D5" s="387" t="s">
        <v>535</v>
      </c>
      <c r="E5" s="395" t="s">
        <v>535</v>
      </c>
      <c r="F5" s="396" t="s">
        <v>535</v>
      </c>
      <c r="G5" s="387" t="s">
        <v>535</v>
      </c>
      <c r="H5" s="387" t="s">
        <v>551</v>
      </c>
      <c r="I5" s="387" t="s">
        <v>567</v>
      </c>
      <c r="J5" s="387" t="s">
        <v>535</v>
      </c>
      <c r="K5" s="387" t="s">
        <v>685</v>
      </c>
      <c r="L5" s="89"/>
      <c r="M5" s="88"/>
      <c r="N5" s="89"/>
      <c r="O5" s="89"/>
      <c r="P5" s="89"/>
      <c r="Q5" s="88"/>
      <c r="R5" s="89"/>
      <c r="S5" s="88"/>
      <c r="T5" s="89"/>
      <c r="U5" s="88"/>
      <c r="V5" s="89"/>
      <c r="W5" s="88"/>
      <c r="X5" s="89"/>
      <c r="Y5" s="88"/>
      <c r="Z5" s="88"/>
      <c r="AA5" s="89"/>
      <c r="AB5" s="89"/>
      <c r="AC5" s="89"/>
      <c r="AD5" s="89"/>
      <c r="AE5" s="89"/>
      <c r="AF5" s="89"/>
      <c r="AG5" s="89"/>
      <c r="AH5" s="89"/>
      <c r="AI5" s="89"/>
      <c r="DO5" s="92"/>
      <c r="GC5" s="93"/>
      <c r="GD5" s="93"/>
      <c r="GE5" s="93"/>
      <c r="GF5" s="93"/>
      <c r="GG5" s="93"/>
      <c r="GH5" s="93"/>
      <c r="GI5" s="93"/>
      <c r="GJ5" s="93"/>
      <c r="GK5" s="93"/>
      <c r="GL5" s="93"/>
      <c r="GM5" s="93"/>
      <c r="GN5" s="93"/>
      <c r="GO5" s="93"/>
      <c r="GP5" s="93"/>
      <c r="GQ5" s="93"/>
      <c r="GR5" s="93"/>
      <c r="GS5" s="93"/>
      <c r="GT5" s="93"/>
      <c r="GU5" s="93"/>
      <c r="GV5" s="93"/>
      <c r="GW5" s="94"/>
      <c r="GX5" s="93"/>
      <c r="GY5" s="93"/>
      <c r="GZ5" s="93"/>
      <c r="HA5" s="93"/>
      <c r="HB5" s="93"/>
    </row>
    <row r="6" spans="1:245" s="91" customFormat="1" ht="63.75" x14ac:dyDescent="0.2">
      <c r="A6" s="87" t="s">
        <v>119</v>
      </c>
      <c r="B6" s="387"/>
      <c r="C6" s="387"/>
      <c r="D6" s="395"/>
      <c r="E6" s="395"/>
      <c r="F6" s="396"/>
      <c r="G6" s="387"/>
      <c r="H6" s="387"/>
      <c r="I6" s="387" t="s">
        <v>568</v>
      </c>
      <c r="J6" s="395"/>
      <c r="K6" s="395" t="s">
        <v>686</v>
      </c>
      <c r="L6" s="89"/>
      <c r="M6" s="89"/>
      <c r="N6" s="89"/>
      <c r="O6" s="89"/>
      <c r="P6" s="89"/>
      <c r="Q6" s="89"/>
      <c r="R6" s="89"/>
      <c r="S6" s="89"/>
      <c r="T6" s="89"/>
      <c r="U6" s="89"/>
      <c r="V6" s="89"/>
      <c r="W6" s="89"/>
      <c r="X6" s="89"/>
      <c r="Y6" s="89"/>
      <c r="Z6" s="89"/>
      <c r="AA6" s="89"/>
      <c r="AB6" s="89"/>
      <c r="AC6" s="89"/>
      <c r="AD6" s="89"/>
      <c r="AE6" s="89"/>
      <c r="AF6" s="89"/>
      <c r="AG6" s="89"/>
      <c r="AH6" s="89"/>
      <c r="AI6" s="89"/>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row>
    <row r="7" spans="1:245" s="97" customFormat="1" x14ac:dyDescent="0.2">
      <c r="A7" s="80" t="s">
        <v>120</v>
      </c>
      <c r="B7" s="388" t="s">
        <v>537</v>
      </c>
      <c r="C7" s="388" t="s">
        <v>538</v>
      </c>
      <c r="D7" s="388" t="s">
        <v>538</v>
      </c>
      <c r="E7" s="397" t="s">
        <v>552</v>
      </c>
      <c r="F7" s="398" t="s">
        <v>553</v>
      </c>
      <c r="G7" s="388" t="s">
        <v>552</v>
      </c>
      <c r="H7" s="388" t="s">
        <v>553</v>
      </c>
      <c r="I7" s="388" t="s">
        <v>552</v>
      </c>
      <c r="J7" s="388" t="s">
        <v>577</v>
      </c>
      <c r="K7" s="397" t="s">
        <v>538</v>
      </c>
      <c r="L7" s="96"/>
      <c r="M7" s="95"/>
      <c r="N7" s="96"/>
      <c r="O7" s="96"/>
      <c r="P7" s="96"/>
      <c r="Q7" s="95"/>
      <c r="R7" s="96"/>
      <c r="S7" s="95"/>
      <c r="T7" s="96"/>
      <c r="U7" s="96"/>
      <c r="V7" s="96"/>
      <c r="W7" s="96"/>
      <c r="X7" s="96"/>
      <c r="Y7" s="96"/>
      <c r="Z7" s="96"/>
      <c r="AA7" s="96"/>
      <c r="AB7" s="96"/>
      <c r="AC7" s="96"/>
      <c r="AD7" s="96"/>
      <c r="AE7" s="96"/>
      <c r="AF7" s="96"/>
      <c r="AG7" s="96"/>
      <c r="AH7" s="96"/>
      <c r="AI7" s="96"/>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row>
    <row r="8" spans="1:245" s="97" customFormat="1" x14ac:dyDescent="0.2">
      <c r="A8" s="80" t="s">
        <v>121</v>
      </c>
      <c r="B8" s="388"/>
      <c r="C8" s="388"/>
      <c r="D8" s="397"/>
      <c r="E8" s="397"/>
      <c r="F8" s="398"/>
      <c r="G8" s="388"/>
      <c r="H8" s="388"/>
      <c r="I8" s="388"/>
      <c r="J8" s="388"/>
      <c r="K8" s="397"/>
      <c r="L8" s="96"/>
      <c r="M8" s="96"/>
      <c r="N8" s="95"/>
      <c r="O8" s="96"/>
      <c r="P8" s="96"/>
      <c r="Q8" s="96"/>
      <c r="R8" s="96"/>
      <c r="S8" s="95"/>
      <c r="T8" s="96"/>
      <c r="U8" s="96"/>
      <c r="V8" s="96"/>
      <c r="W8" s="96"/>
      <c r="X8" s="96"/>
      <c r="Y8" s="96"/>
      <c r="Z8" s="96"/>
      <c r="AA8" s="96"/>
      <c r="AB8" s="96"/>
      <c r="AC8" s="96"/>
      <c r="AD8" s="96"/>
      <c r="AE8" s="96"/>
      <c r="AF8" s="96"/>
      <c r="AG8" s="96"/>
      <c r="AH8" s="96"/>
      <c r="AI8" s="96"/>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row>
    <row r="9" spans="1:245" s="91" customFormat="1" x14ac:dyDescent="0.2">
      <c r="A9" s="87" t="s">
        <v>122</v>
      </c>
      <c r="B9" s="387" t="s">
        <v>539</v>
      </c>
      <c r="C9" s="389" t="s">
        <v>540</v>
      </c>
      <c r="D9" s="389" t="s">
        <v>539</v>
      </c>
      <c r="E9" s="395" t="s">
        <v>539</v>
      </c>
      <c r="F9" s="396" t="s">
        <v>539</v>
      </c>
      <c r="G9" s="387" t="s">
        <v>539</v>
      </c>
      <c r="H9" s="387" t="s">
        <v>539</v>
      </c>
      <c r="I9" s="387" t="s">
        <v>570</v>
      </c>
      <c r="J9" s="387" t="s">
        <v>539</v>
      </c>
      <c r="K9" s="395" t="s">
        <v>539</v>
      </c>
      <c r="L9" s="88"/>
      <c r="M9" s="88"/>
      <c r="N9" s="89"/>
      <c r="O9" s="89"/>
      <c r="P9" s="89"/>
      <c r="Q9" s="99"/>
      <c r="R9" s="89"/>
      <c r="S9" s="88"/>
      <c r="T9" s="88"/>
      <c r="U9" s="88"/>
      <c r="V9" s="89"/>
      <c r="W9" s="89"/>
      <c r="X9" s="89"/>
      <c r="Y9" s="89"/>
      <c r="Z9" s="89"/>
      <c r="AA9" s="89"/>
      <c r="AB9" s="89"/>
      <c r="AC9" s="89"/>
      <c r="AD9" s="89"/>
      <c r="AE9" s="89"/>
      <c r="AF9" s="89"/>
      <c r="AG9" s="89"/>
      <c r="AH9" s="89"/>
      <c r="AI9" s="89"/>
      <c r="AY9" s="92"/>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row>
    <row r="10" spans="1:245" s="91" customFormat="1" x14ac:dyDescent="0.2">
      <c r="A10" s="87" t="s">
        <v>123</v>
      </c>
      <c r="B10" s="387" t="s">
        <v>541</v>
      </c>
      <c r="C10" s="387" t="s">
        <v>542</v>
      </c>
      <c r="D10" s="387" t="s">
        <v>541</v>
      </c>
      <c r="E10" s="395" t="s">
        <v>541</v>
      </c>
      <c r="F10" s="396" t="s">
        <v>541</v>
      </c>
      <c r="G10" s="387" t="s">
        <v>541</v>
      </c>
      <c r="H10" s="387" t="s">
        <v>554</v>
      </c>
      <c r="I10" s="387" t="s">
        <v>569</v>
      </c>
      <c r="J10" s="387" t="s">
        <v>541</v>
      </c>
      <c r="K10" s="395" t="s">
        <v>687</v>
      </c>
      <c r="L10" s="89"/>
      <c r="M10" s="89"/>
      <c r="N10" s="89"/>
      <c r="O10" s="89"/>
      <c r="P10" s="89"/>
      <c r="Q10" s="88"/>
      <c r="R10" s="89"/>
      <c r="S10" s="89"/>
      <c r="T10" s="89"/>
      <c r="U10" s="89"/>
      <c r="V10" s="89"/>
      <c r="W10" s="89"/>
      <c r="X10" s="89"/>
      <c r="Y10" s="89"/>
      <c r="Z10" s="89"/>
      <c r="AA10" s="89"/>
      <c r="AB10" s="89"/>
      <c r="AC10" s="89"/>
      <c r="AD10" s="89"/>
      <c r="AE10" s="89"/>
      <c r="AF10" s="89"/>
      <c r="AG10" s="89"/>
      <c r="AH10" s="89"/>
      <c r="AI10" s="89"/>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row>
    <row r="11" spans="1:245" s="97" customFormat="1" x14ac:dyDescent="0.2">
      <c r="A11" s="80" t="s">
        <v>124</v>
      </c>
      <c r="B11" s="388"/>
      <c r="C11" s="388"/>
      <c r="D11" s="397"/>
      <c r="E11" s="397"/>
      <c r="F11" s="398"/>
      <c r="G11" s="388"/>
      <c r="H11" s="388"/>
      <c r="I11" s="388"/>
      <c r="J11" s="388"/>
      <c r="K11" s="397"/>
      <c r="L11" s="96"/>
      <c r="M11" s="96"/>
      <c r="N11" s="96"/>
      <c r="O11" s="96"/>
      <c r="P11" s="96"/>
      <c r="Q11" s="96"/>
      <c r="R11" s="96"/>
      <c r="S11" s="95"/>
      <c r="T11" s="96"/>
      <c r="U11" s="96"/>
      <c r="V11" s="96"/>
      <c r="W11" s="96"/>
      <c r="X11" s="95"/>
      <c r="Y11" s="96"/>
      <c r="Z11" s="96"/>
      <c r="AA11" s="96"/>
      <c r="AB11" s="96"/>
      <c r="AC11" s="96"/>
      <c r="AD11" s="96"/>
      <c r="AE11" s="96"/>
      <c r="AF11" s="96"/>
      <c r="AG11" s="96"/>
      <c r="AH11" s="96"/>
      <c r="AI11" s="96"/>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row>
    <row r="12" spans="1:245" s="97" customFormat="1" ht="25.5" x14ac:dyDescent="0.2">
      <c r="A12" s="80" t="s">
        <v>125</v>
      </c>
      <c r="B12" s="388"/>
      <c r="C12" s="388"/>
      <c r="D12" s="397"/>
      <c r="E12" s="397"/>
      <c r="F12" s="398"/>
      <c r="G12" s="388"/>
      <c r="H12" s="388"/>
      <c r="I12" s="388"/>
      <c r="J12" s="388"/>
      <c r="K12" s="397"/>
      <c r="L12" s="96"/>
      <c r="M12" s="96"/>
      <c r="N12" s="96"/>
      <c r="O12" s="96"/>
      <c r="P12" s="96"/>
      <c r="Q12" s="96"/>
      <c r="R12" s="96"/>
      <c r="S12" s="95"/>
      <c r="T12" s="96"/>
      <c r="U12" s="96"/>
      <c r="V12" s="96"/>
      <c r="W12" s="96"/>
      <c r="X12" s="95"/>
      <c r="Y12" s="96"/>
      <c r="Z12" s="96"/>
      <c r="AA12" s="96"/>
      <c r="AB12" s="96"/>
      <c r="AC12" s="96"/>
      <c r="AD12" s="96"/>
      <c r="AE12" s="96"/>
      <c r="AF12" s="96"/>
      <c r="AG12" s="96"/>
      <c r="AH12" s="96"/>
      <c r="AI12" s="96"/>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row>
    <row r="13" spans="1:245" s="91" customFormat="1" x14ac:dyDescent="0.2">
      <c r="A13" s="87" t="s">
        <v>126</v>
      </c>
      <c r="B13" s="387"/>
      <c r="C13" s="387"/>
      <c r="D13" s="395"/>
      <c r="E13" s="395"/>
      <c r="F13" s="396"/>
      <c r="G13" s="387"/>
      <c r="H13" s="387"/>
      <c r="I13" s="387"/>
      <c r="J13" s="387"/>
      <c r="K13" s="395"/>
      <c r="L13" s="89"/>
      <c r="M13" s="89"/>
      <c r="N13" s="89"/>
      <c r="O13" s="89"/>
      <c r="P13" s="89"/>
      <c r="Q13" s="89"/>
      <c r="R13" s="89"/>
      <c r="S13" s="89"/>
      <c r="T13" s="89"/>
      <c r="U13" s="89"/>
      <c r="V13" s="89"/>
      <c r="W13" s="89"/>
      <c r="X13" s="89"/>
      <c r="Y13" s="89"/>
      <c r="Z13" s="89"/>
      <c r="AA13" s="89"/>
      <c r="AB13" s="89"/>
      <c r="AC13" s="89"/>
      <c r="AD13" s="89"/>
      <c r="AE13" s="89"/>
      <c r="AF13" s="89"/>
      <c r="AG13" s="89"/>
      <c r="AH13" s="89"/>
      <c r="AI13" s="89"/>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row>
    <row r="14" spans="1:245" s="91" customFormat="1" x14ac:dyDescent="0.2">
      <c r="A14" s="87" t="s">
        <v>127</v>
      </c>
      <c r="B14" s="387"/>
      <c r="C14" s="387"/>
      <c r="D14" s="395"/>
      <c r="E14" s="395"/>
      <c r="F14" s="396"/>
      <c r="G14" s="387"/>
      <c r="H14" s="387"/>
      <c r="I14" s="387"/>
      <c r="J14" s="387"/>
      <c r="K14" s="395"/>
      <c r="L14" s="89"/>
      <c r="M14" s="89"/>
      <c r="N14" s="88"/>
      <c r="O14" s="89"/>
      <c r="P14" s="89"/>
      <c r="Q14" s="89"/>
      <c r="R14" s="89"/>
      <c r="S14" s="89"/>
      <c r="T14" s="89"/>
      <c r="U14" s="89"/>
      <c r="V14" s="89"/>
      <c r="W14" s="89"/>
      <c r="X14" s="89"/>
      <c r="Y14" s="89"/>
      <c r="Z14" s="89"/>
      <c r="AA14" s="89"/>
      <c r="AB14" s="89"/>
      <c r="AC14" s="89"/>
      <c r="AD14" s="89"/>
      <c r="AE14" s="89"/>
      <c r="AF14" s="89"/>
      <c r="AG14" s="89"/>
      <c r="AH14" s="89"/>
      <c r="AI14" s="89"/>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row>
    <row r="15" spans="1:245" s="83" customFormat="1" x14ac:dyDescent="0.2">
      <c r="A15" s="80" t="s">
        <v>128</v>
      </c>
      <c r="B15" s="386"/>
      <c r="C15" s="386"/>
      <c r="D15" s="393"/>
      <c r="E15" s="393"/>
      <c r="F15" s="394"/>
      <c r="G15" s="386"/>
      <c r="H15" s="386"/>
      <c r="I15" s="386"/>
      <c r="J15" s="386"/>
      <c r="K15" s="393"/>
      <c r="L15" s="82"/>
      <c r="M15" s="82"/>
      <c r="N15" s="82"/>
      <c r="O15" s="82"/>
      <c r="P15" s="82"/>
      <c r="Q15" s="82"/>
      <c r="R15" s="82"/>
      <c r="S15" s="82"/>
      <c r="T15" s="82"/>
      <c r="U15" s="82"/>
      <c r="V15" s="82"/>
      <c r="W15" s="82"/>
      <c r="X15" s="82"/>
      <c r="Y15" s="82"/>
      <c r="Z15" s="82"/>
      <c r="AA15" s="82"/>
      <c r="AB15" s="82"/>
      <c r="AC15" s="82"/>
      <c r="AD15" s="82"/>
      <c r="AE15" s="82"/>
      <c r="AF15" s="82"/>
      <c r="AG15" s="82"/>
      <c r="AH15" s="82"/>
      <c r="AI15" s="82"/>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row>
    <row r="16" spans="1:245" s="97" customFormat="1" x14ac:dyDescent="0.2">
      <c r="A16" s="80" t="s">
        <v>129</v>
      </c>
      <c r="B16" s="388"/>
      <c r="C16" s="388"/>
      <c r="D16" s="397"/>
      <c r="E16" s="397"/>
      <c r="F16" s="398"/>
      <c r="G16" s="388"/>
      <c r="H16" s="388"/>
      <c r="I16" s="388"/>
      <c r="J16" s="388"/>
      <c r="K16" s="397"/>
      <c r="L16" s="96"/>
      <c r="M16" s="96"/>
      <c r="N16" s="96"/>
      <c r="O16" s="96"/>
      <c r="P16" s="96"/>
      <c r="Q16" s="96"/>
      <c r="R16" s="96"/>
      <c r="S16" s="96"/>
      <c r="T16" s="96"/>
      <c r="U16" s="96"/>
      <c r="V16" s="96"/>
      <c r="W16" s="96"/>
      <c r="X16" s="96"/>
      <c r="Y16" s="96"/>
      <c r="Z16" s="96"/>
      <c r="AA16" s="96"/>
      <c r="AB16" s="96"/>
      <c r="AC16" s="96"/>
      <c r="AD16" s="96"/>
      <c r="AE16" s="96"/>
      <c r="AF16" s="96"/>
      <c r="AG16" s="96"/>
      <c r="AH16" s="96"/>
      <c r="AI16" s="96"/>
      <c r="CC16" s="83"/>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row>
    <row r="17" spans="1:210" s="102" customFormat="1" x14ac:dyDescent="0.2">
      <c r="A17" s="87" t="s">
        <v>130</v>
      </c>
      <c r="B17" s="390"/>
      <c r="C17" s="390"/>
      <c r="D17" s="399"/>
      <c r="E17" s="399"/>
      <c r="F17" s="400"/>
      <c r="G17" s="390"/>
      <c r="H17" s="390"/>
      <c r="I17" s="390"/>
      <c r="J17" s="390"/>
      <c r="K17" s="399"/>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row>
    <row r="18" spans="1:210" s="102" customFormat="1" x14ac:dyDescent="0.2">
      <c r="A18" s="87" t="s">
        <v>131</v>
      </c>
      <c r="B18" s="390"/>
      <c r="C18" s="390"/>
      <c r="D18" s="399"/>
      <c r="E18" s="399"/>
      <c r="F18" s="400"/>
      <c r="G18" s="390"/>
      <c r="H18" s="390"/>
      <c r="I18" s="390"/>
      <c r="J18" s="390"/>
      <c r="K18" s="399"/>
      <c r="L18" s="101"/>
      <c r="M18" s="101"/>
      <c r="N18" s="101"/>
      <c r="O18" s="101"/>
      <c r="P18" s="101"/>
      <c r="Q18" s="101"/>
      <c r="R18" s="101"/>
      <c r="S18" s="101"/>
      <c r="T18" s="101"/>
      <c r="U18" s="101"/>
      <c r="V18" s="101"/>
      <c r="W18" s="101"/>
      <c r="X18" s="104"/>
      <c r="Y18" s="101"/>
      <c r="Z18" s="101"/>
      <c r="AA18" s="101"/>
      <c r="AB18" s="101"/>
      <c r="AC18" s="101"/>
      <c r="AD18" s="101"/>
      <c r="AE18" s="101"/>
      <c r="AF18" s="101"/>
      <c r="AG18" s="101"/>
      <c r="AH18" s="101"/>
      <c r="AI18" s="101"/>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row>
    <row r="19" spans="1:210" s="83" customFormat="1" x14ac:dyDescent="0.2">
      <c r="A19" s="80" t="s">
        <v>132</v>
      </c>
      <c r="B19" s="386"/>
      <c r="C19" s="386"/>
      <c r="D19" s="393"/>
      <c r="E19" s="393"/>
      <c r="F19" s="394"/>
      <c r="G19" s="386"/>
      <c r="H19" s="386"/>
      <c r="I19" s="386"/>
      <c r="J19" s="386"/>
      <c r="K19" s="393"/>
      <c r="L19" s="82"/>
      <c r="M19" s="82"/>
      <c r="N19" s="82"/>
      <c r="O19" s="82"/>
      <c r="P19" s="82"/>
      <c r="Q19" s="82"/>
      <c r="R19" s="82"/>
      <c r="S19" s="82"/>
      <c r="T19" s="82"/>
      <c r="U19" s="82"/>
      <c r="V19" s="82"/>
      <c r="W19" s="82"/>
      <c r="X19" s="82"/>
      <c r="Y19" s="82"/>
      <c r="Z19" s="82"/>
      <c r="AA19" s="82"/>
      <c r="AB19" s="82"/>
      <c r="AC19" s="82"/>
      <c r="AD19" s="82"/>
      <c r="AE19" s="82"/>
      <c r="AF19" s="82"/>
      <c r="AG19" s="82"/>
      <c r="AH19" s="82"/>
      <c r="AI19" s="82"/>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row>
    <row r="20" spans="1:210" s="108" customFormat="1" ht="63.75" x14ac:dyDescent="0.25">
      <c r="A20" s="105" t="s">
        <v>133</v>
      </c>
      <c r="B20" s="391" t="s">
        <v>543</v>
      </c>
      <c r="C20" s="391" t="s">
        <v>476</v>
      </c>
      <c r="D20" s="391" t="s">
        <v>482</v>
      </c>
      <c r="E20" s="391" t="s">
        <v>555</v>
      </c>
      <c r="F20" s="401" t="s">
        <v>519</v>
      </c>
      <c r="G20" s="402" t="s">
        <v>556</v>
      </c>
      <c r="H20" s="391" t="s">
        <v>557</v>
      </c>
      <c r="I20" s="405"/>
      <c r="J20" s="391" t="s">
        <v>576</v>
      </c>
      <c r="K20" s="391" t="s">
        <v>688</v>
      </c>
      <c r="L20" s="106"/>
      <c r="M20" s="107"/>
      <c r="N20" s="106"/>
      <c r="P20" s="109"/>
      <c r="Q20" s="106"/>
      <c r="R20" s="106"/>
      <c r="T20" s="106"/>
      <c r="U20" s="106"/>
      <c r="V20" s="106"/>
      <c r="W20" s="106"/>
      <c r="X20" s="106"/>
      <c r="Y20" s="106"/>
      <c r="Z20" s="106"/>
      <c r="AA20" s="109"/>
      <c r="AB20" s="109"/>
      <c r="AC20" s="109"/>
      <c r="AD20" s="109"/>
      <c r="AE20" s="109"/>
      <c r="AF20" s="109"/>
      <c r="AG20" s="109"/>
      <c r="AH20" s="109"/>
      <c r="AI20" s="109"/>
      <c r="AJ20" s="109"/>
      <c r="AK20" s="109"/>
      <c r="AL20" s="109"/>
      <c r="AM20" s="109"/>
      <c r="AN20" s="109"/>
      <c r="AO20" s="109"/>
      <c r="AP20" s="109"/>
      <c r="AQ20" s="109"/>
      <c r="AR20" s="109"/>
      <c r="AS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X20" s="109"/>
      <c r="BY20" s="109"/>
      <c r="BZ20" s="109"/>
      <c r="CA20" s="109"/>
      <c r="CB20" s="109"/>
      <c r="CC20" s="109"/>
      <c r="CD20" s="109"/>
      <c r="CE20" s="109"/>
      <c r="CF20" s="109"/>
      <c r="CG20" s="109"/>
      <c r="CH20" s="109"/>
      <c r="CI20" s="109"/>
      <c r="CK20" s="109"/>
      <c r="CL20" s="109"/>
      <c r="CN20" s="109"/>
      <c r="CO20" s="109"/>
      <c r="CP20" s="109"/>
      <c r="CQ20" s="109"/>
      <c r="CR20" s="109"/>
      <c r="CS20" s="109"/>
      <c r="CT20" s="109"/>
      <c r="CU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GC20" s="107"/>
      <c r="GE20" s="107"/>
      <c r="GI20" s="107"/>
      <c r="GJ20" s="107"/>
      <c r="GK20" s="107"/>
      <c r="GM20" s="107"/>
      <c r="GN20" s="107"/>
      <c r="GO20" s="107"/>
      <c r="GP20" s="107"/>
      <c r="GQ20" s="107"/>
      <c r="GR20" s="107"/>
      <c r="GS20" s="107"/>
      <c r="GT20" s="107"/>
      <c r="GU20" s="107"/>
      <c r="GV20" s="107"/>
      <c r="GW20" s="107"/>
      <c r="GX20" s="107"/>
      <c r="GY20" s="107"/>
      <c r="GZ20" s="107"/>
      <c r="HA20" s="107"/>
      <c r="HB20" s="107"/>
    </row>
    <row r="21" spans="1:210" s="95" customFormat="1" ht="25.5" x14ac:dyDescent="0.25">
      <c r="A21" s="110" t="s">
        <v>135</v>
      </c>
      <c r="B21" s="392" t="s">
        <v>544</v>
      </c>
      <c r="C21" s="392" t="s">
        <v>544</v>
      </c>
      <c r="D21" s="404" t="s">
        <v>558</v>
      </c>
      <c r="E21" s="392" t="s">
        <v>558</v>
      </c>
      <c r="F21" s="392" t="s">
        <v>558</v>
      </c>
      <c r="G21" s="392" t="s">
        <v>558</v>
      </c>
      <c r="H21" s="392" t="s">
        <v>558</v>
      </c>
      <c r="I21" s="392"/>
      <c r="J21" s="392"/>
      <c r="K21" s="404"/>
      <c r="L21" s="111"/>
      <c r="M21" s="112"/>
      <c r="N21" s="111"/>
      <c r="P21" s="113"/>
      <c r="Q21" s="111"/>
      <c r="R21" s="111"/>
      <c r="T21" s="111"/>
      <c r="U21" s="111"/>
      <c r="V21" s="111"/>
      <c r="W21" s="111"/>
      <c r="X21" s="111"/>
      <c r="Y21" s="111"/>
      <c r="Z21" s="111"/>
      <c r="AA21" s="113"/>
      <c r="AB21" s="113"/>
      <c r="AC21" s="113"/>
      <c r="AD21" s="113"/>
      <c r="AE21" s="113"/>
      <c r="AF21" s="113"/>
      <c r="AG21" s="113"/>
      <c r="AH21" s="113"/>
      <c r="AI21" s="113"/>
      <c r="AJ21" s="113"/>
      <c r="AK21" s="113"/>
      <c r="AL21" s="113"/>
      <c r="AM21" s="113"/>
      <c r="AN21" s="113"/>
      <c r="AO21" s="113"/>
      <c r="AP21" s="113"/>
      <c r="AQ21" s="113"/>
      <c r="AR21" s="113"/>
      <c r="AS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X21" s="113"/>
      <c r="BY21" s="113"/>
      <c r="BZ21" s="113"/>
      <c r="CA21" s="113"/>
      <c r="CB21" s="113"/>
      <c r="CC21" s="113"/>
      <c r="CD21" s="113"/>
      <c r="CE21" s="113"/>
      <c r="CF21" s="113"/>
      <c r="CG21" s="113"/>
      <c r="CH21" s="113"/>
      <c r="CI21" s="113"/>
      <c r="CK21" s="113"/>
      <c r="CL21" s="113"/>
      <c r="CN21" s="113"/>
      <c r="CO21" s="113"/>
      <c r="CP21" s="113"/>
      <c r="CQ21" s="113"/>
      <c r="CR21" s="113"/>
      <c r="CS21" s="113"/>
      <c r="CT21" s="113"/>
      <c r="CU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GC21" s="112"/>
      <c r="GE21" s="112"/>
      <c r="GI21" s="112"/>
      <c r="GJ21" s="112"/>
      <c r="GK21" s="112"/>
      <c r="GM21" s="112"/>
      <c r="GN21" s="112"/>
      <c r="GO21" s="112"/>
      <c r="GP21" s="112"/>
      <c r="GQ21" s="112"/>
      <c r="GR21" s="112"/>
      <c r="GS21" s="112"/>
      <c r="GT21" s="112"/>
      <c r="GU21" s="112"/>
      <c r="GV21" s="112"/>
      <c r="GW21" s="112"/>
      <c r="GX21" s="112"/>
      <c r="GY21" s="112"/>
      <c r="GZ21" s="112"/>
      <c r="HA21" s="112"/>
      <c r="HB21" s="112"/>
    </row>
    <row r="22" spans="1:210" s="91" customFormat="1" x14ac:dyDescent="0.2">
      <c r="A22" s="87" t="s">
        <v>136</v>
      </c>
      <c r="B22" s="387"/>
      <c r="C22" s="387"/>
      <c r="D22" s="395"/>
      <c r="E22" s="395"/>
      <c r="F22" s="396"/>
      <c r="G22" s="387"/>
      <c r="H22" s="387"/>
      <c r="I22" s="387"/>
      <c r="J22" s="387"/>
      <c r="K22" s="395"/>
      <c r="L22" s="89"/>
      <c r="M22" s="89"/>
      <c r="N22" s="89"/>
      <c r="O22" s="89"/>
      <c r="P22" s="89"/>
      <c r="Q22" s="89"/>
      <c r="R22" s="89"/>
      <c r="S22" s="89"/>
      <c r="T22" s="89"/>
      <c r="U22" s="89"/>
      <c r="V22" s="89"/>
      <c r="W22" s="89"/>
      <c r="X22" s="89"/>
      <c r="Y22" s="89"/>
      <c r="Z22" s="89"/>
      <c r="AA22" s="89"/>
      <c r="AB22" s="89"/>
      <c r="AC22" s="89"/>
      <c r="AD22" s="89"/>
      <c r="AE22" s="89"/>
      <c r="AF22" s="89"/>
      <c r="AG22" s="89"/>
      <c r="AH22" s="89"/>
      <c r="AI22" s="89"/>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row>
    <row r="23" spans="1:210" s="102" customFormat="1" ht="25.5" x14ac:dyDescent="0.2">
      <c r="A23" s="87" t="s">
        <v>137</v>
      </c>
      <c r="B23" s="390"/>
      <c r="C23" s="390"/>
      <c r="D23" s="390"/>
      <c r="E23" s="399"/>
      <c r="F23" s="400"/>
      <c r="G23" s="387"/>
      <c r="H23" s="390"/>
      <c r="I23" s="390"/>
      <c r="J23" s="390"/>
      <c r="K23" s="395"/>
      <c r="L23" s="101"/>
      <c r="M23" s="88"/>
      <c r="N23" s="101"/>
      <c r="O23" s="101"/>
      <c r="P23" s="101"/>
      <c r="Q23" s="100"/>
      <c r="R23" s="101"/>
      <c r="S23" s="100"/>
      <c r="T23" s="101"/>
      <c r="U23" s="101"/>
      <c r="V23" s="101"/>
      <c r="W23" s="101"/>
      <c r="X23" s="100"/>
      <c r="Y23" s="101"/>
      <c r="Z23" s="101"/>
      <c r="AA23" s="101"/>
      <c r="AB23" s="101"/>
      <c r="AC23" s="101"/>
      <c r="AD23" s="101"/>
      <c r="AE23" s="101"/>
      <c r="AF23" s="101"/>
      <c r="AG23" s="101"/>
      <c r="AH23" s="101"/>
      <c r="AI23" s="101"/>
      <c r="GC23" s="103"/>
      <c r="GD23" s="103"/>
      <c r="GE23" s="103"/>
      <c r="GF23" s="103"/>
      <c r="GG23" s="103"/>
      <c r="GH23" s="103"/>
      <c r="GI23" s="103"/>
      <c r="GJ23" s="103"/>
      <c r="GK23" s="103"/>
      <c r="GL23" s="103"/>
      <c r="GM23" s="103"/>
      <c r="GN23" s="103"/>
      <c r="GO23" s="103"/>
      <c r="GP23" s="103"/>
      <c r="GQ23" s="103"/>
      <c r="GR23" s="103"/>
      <c r="GS23" s="103"/>
      <c r="GT23" s="103"/>
      <c r="GU23" s="103"/>
      <c r="GV23" s="103"/>
      <c r="GW23" s="103"/>
      <c r="GX23" s="103"/>
      <c r="GY23" s="103"/>
      <c r="GZ23" s="103"/>
      <c r="HA23" s="103"/>
      <c r="HB23" s="103"/>
    </row>
    <row r="24" spans="1:210" s="97" customFormat="1" ht="25.5" x14ac:dyDescent="0.2">
      <c r="A24" s="80" t="s">
        <v>138</v>
      </c>
      <c r="B24" s="388"/>
      <c r="C24" s="386"/>
      <c r="D24" s="393"/>
      <c r="E24" s="397"/>
      <c r="F24" s="398"/>
      <c r="G24" s="386"/>
      <c r="H24" s="388"/>
      <c r="I24" s="388"/>
      <c r="J24" s="388"/>
      <c r="K24" s="393"/>
      <c r="L24" s="96"/>
      <c r="M24" s="81"/>
      <c r="N24" s="96"/>
      <c r="O24" s="96"/>
      <c r="P24" s="96"/>
      <c r="Q24" s="82"/>
      <c r="R24" s="96"/>
      <c r="S24" s="81"/>
      <c r="T24" s="96"/>
      <c r="U24" s="96"/>
      <c r="V24" s="96"/>
      <c r="W24" s="96"/>
      <c r="X24" s="96"/>
      <c r="Y24" s="96"/>
      <c r="Z24" s="96"/>
      <c r="AA24" s="96"/>
      <c r="AB24" s="96"/>
      <c r="AC24" s="96"/>
      <c r="AD24" s="96"/>
      <c r="AE24" s="96"/>
      <c r="AF24" s="96"/>
      <c r="AG24" s="96"/>
      <c r="AH24" s="96"/>
      <c r="AI24" s="96"/>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row>
    <row r="25" spans="1:210" s="83" customFormat="1" x14ac:dyDescent="0.2">
      <c r="A25" s="80" t="s">
        <v>139</v>
      </c>
      <c r="B25" s="386"/>
      <c r="C25" s="386"/>
      <c r="D25" s="386"/>
      <c r="E25" s="393"/>
      <c r="F25" s="394"/>
      <c r="G25" s="386"/>
      <c r="H25" s="386"/>
      <c r="I25" s="386"/>
      <c r="J25" s="386"/>
      <c r="K25" s="393"/>
      <c r="L25" s="82"/>
      <c r="M25" s="81"/>
      <c r="N25" s="82"/>
      <c r="O25" s="82"/>
      <c r="P25" s="82"/>
      <c r="Q25" s="81"/>
      <c r="R25" s="82"/>
      <c r="S25" s="81"/>
      <c r="T25" s="82"/>
      <c r="U25" s="82"/>
      <c r="V25" s="82"/>
      <c r="W25" s="82"/>
      <c r="X25" s="82"/>
      <c r="Y25" s="82"/>
      <c r="Z25" s="82"/>
      <c r="AA25" s="82"/>
      <c r="AB25" s="82"/>
      <c r="AC25" s="82"/>
      <c r="AD25" s="82"/>
      <c r="AE25" s="82"/>
      <c r="AF25" s="82"/>
      <c r="AG25" s="82"/>
      <c r="AH25" s="82"/>
      <c r="AI25" s="82"/>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row>
    <row r="26" spans="1:210" s="91" customFormat="1" ht="103.5" customHeight="1" x14ac:dyDescent="0.2">
      <c r="A26" s="92" t="s">
        <v>140</v>
      </c>
      <c r="B26" s="387" t="s">
        <v>545</v>
      </c>
      <c r="C26" s="387" t="s">
        <v>546</v>
      </c>
      <c r="D26" s="387" t="s">
        <v>564</v>
      </c>
      <c r="E26" s="387" t="s">
        <v>559</v>
      </c>
      <c r="F26" s="403" t="s">
        <v>560</v>
      </c>
      <c r="G26" s="387" t="s">
        <v>561</v>
      </c>
      <c r="H26" s="387" t="s">
        <v>562</v>
      </c>
      <c r="I26" s="387" t="s">
        <v>571</v>
      </c>
      <c r="J26" s="387" t="s">
        <v>579</v>
      </c>
      <c r="K26" s="442" t="s">
        <v>689</v>
      </c>
      <c r="L26" s="88"/>
      <c r="M26" s="88"/>
      <c r="N26" s="88"/>
      <c r="O26" s="88"/>
      <c r="P26" s="88"/>
      <c r="Q26" s="88"/>
      <c r="R26" s="88"/>
      <c r="S26" s="88"/>
      <c r="T26" s="88"/>
      <c r="U26" s="88"/>
      <c r="V26" s="88"/>
      <c r="W26" s="88"/>
      <c r="X26" s="88"/>
      <c r="Y26" s="88"/>
      <c r="Z26" s="88"/>
      <c r="AA26" s="114"/>
      <c r="AB26" s="114"/>
      <c r="AC26" s="114"/>
      <c r="AD26" s="88"/>
      <c r="AE26" s="114"/>
      <c r="AF26" s="114"/>
      <c r="AG26" s="114"/>
      <c r="AH26" s="114"/>
      <c r="AI26" s="114"/>
      <c r="AJ26" s="92"/>
      <c r="AK26" s="115"/>
      <c r="AL26" s="115"/>
      <c r="AM26" s="115"/>
      <c r="AN26" s="115"/>
      <c r="AO26" s="115"/>
      <c r="AP26" s="115"/>
      <c r="AQ26" s="115"/>
      <c r="AR26" s="115"/>
      <c r="AS26" s="115"/>
      <c r="AU26" s="92"/>
      <c r="AV26" s="92"/>
      <c r="AW26" s="92"/>
      <c r="AX26" s="92"/>
      <c r="BL26" s="115"/>
      <c r="DS26" s="92"/>
      <c r="DT26" s="92"/>
      <c r="GC26" s="93"/>
      <c r="GD26" s="93"/>
      <c r="GE26" s="93"/>
      <c r="GF26" s="93"/>
      <c r="GG26" s="93"/>
      <c r="GH26" s="93"/>
      <c r="GI26" s="93"/>
      <c r="GJ26" s="93"/>
      <c r="GK26" s="94"/>
      <c r="GL26" s="93"/>
      <c r="GM26" s="93"/>
      <c r="GN26" s="93"/>
      <c r="GO26" s="93"/>
      <c r="GP26" s="93"/>
      <c r="GQ26" s="93"/>
      <c r="GR26" s="93"/>
      <c r="GS26" s="93"/>
      <c r="GT26" s="93"/>
      <c r="GU26" s="93"/>
      <c r="GV26" s="93"/>
      <c r="GW26" s="93"/>
      <c r="GX26" s="93"/>
      <c r="GY26" s="93"/>
      <c r="GZ26" s="93"/>
      <c r="HA26" s="116"/>
      <c r="HB26" s="116"/>
    </row>
    <row r="27" spans="1:210" s="91" customFormat="1" x14ac:dyDescent="0.25">
      <c r="A27" s="87" t="s">
        <v>141</v>
      </c>
      <c r="B27" s="387"/>
      <c r="C27" s="88"/>
      <c r="D27" s="395"/>
      <c r="E27" s="89"/>
      <c r="F27" s="90"/>
      <c r="G27" s="88"/>
      <c r="H27" s="88"/>
      <c r="I27" s="387"/>
      <c r="J27" s="387"/>
      <c r="K27" s="395"/>
      <c r="L27" s="89"/>
      <c r="M27" s="89"/>
      <c r="N27" s="89"/>
      <c r="O27" s="89"/>
      <c r="P27" s="89"/>
      <c r="Q27" s="89"/>
      <c r="R27" s="89"/>
      <c r="S27" s="88"/>
      <c r="T27" s="89"/>
      <c r="U27" s="89"/>
      <c r="V27" s="89"/>
      <c r="W27" s="89"/>
      <c r="X27" s="88"/>
      <c r="Y27" s="89"/>
      <c r="Z27" s="89"/>
      <c r="AA27" s="89"/>
      <c r="AB27" s="89"/>
      <c r="AC27" s="89"/>
      <c r="AD27" s="89"/>
      <c r="AE27" s="89"/>
      <c r="AF27" s="89"/>
      <c r="AG27" s="89"/>
      <c r="AH27" s="89"/>
      <c r="AI27" s="89"/>
    </row>
    <row r="28" spans="1:210" s="117" customFormat="1" ht="12.75" customHeight="1" x14ac:dyDescent="0.25">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row>
    <row r="29" spans="1:210" s="117" customFormat="1" ht="12.75" customHeight="1" x14ac:dyDescent="0.25">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row>
    <row r="30" spans="1:210" s="117" customFormat="1" ht="12.75" customHeight="1" x14ac:dyDescent="0.25">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row>
    <row r="31" spans="1:210" s="117" customFormat="1" ht="12.75" customHeight="1" x14ac:dyDescent="0.25">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row>
    <row r="32" spans="1:210" s="117" customFormat="1" ht="12.75" customHeight="1" x14ac:dyDescent="0.25">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row>
    <row r="33" spans="2:35" s="117" customFormat="1" ht="12.75" customHeight="1" x14ac:dyDescent="0.25">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row>
    <row r="34" spans="2:35" s="117" customFormat="1" ht="12.75" customHeight="1" x14ac:dyDescent="0.25">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row>
    <row r="35" spans="2:35" s="117" customFormat="1" ht="12.75" customHeight="1" x14ac:dyDescent="0.25">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row>
    <row r="36" spans="2:35" s="117" customFormat="1" ht="12.75" customHeight="1" x14ac:dyDescent="0.25">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row>
    <row r="37" spans="2:35" s="117" customFormat="1" ht="12.75" customHeight="1" x14ac:dyDescent="0.25">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row>
    <row r="38" spans="2:35" s="117" customFormat="1" ht="12.75" customHeight="1" x14ac:dyDescent="0.25">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row>
    <row r="39" spans="2:35" s="117" customFormat="1" ht="12.75" customHeight="1" x14ac:dyDescent="0.25">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row>
    <row r="40" spans="2:35" s="117" customFormat="1" ht="12.75" customHeight="1" x14ac:dyDescent="0.25">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row>
    <row r="50" spans="1:35" ht="12.75" customHeight="1" x14ac:dyDescent="0.2">
      <c r="A50" s="119" t="s">
        <v>142</v>
      </c>
    </row>
    <row r="51" spans="1:35" s="122" customFormat="1" ht="12.75" customHeight="1" x14ac:dyDescent="0.25">
      <c r="B51" s="123" t="s">
        <v>143</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row>
    <row r="52" spans="1:35" ht="12.75" customHeight="1" x14ac:dyDescent="0.2">
      <c r="B52" s="124" t="s">
        <v>79</v>
      </c>
    </row>
    <row r="53" spans="1:35" ht="12.75" customHeight="1" x14ac:dyDescent="0.2">
      <c r="B53" s="125" t="s">
        <v>144</v>
      </c>
    </row>
    <row r="54" spans="1:35" ht="12.75" customHeight="1" x14ac:dyDescent="0.2">
      <c r="B54" s="125" t="s">
        <v>145</v>
      </c>
    </row>
    <row r="55" spans="1:35" ht="12.75" customHeight="1" x14ac:dyDescent="0.2">
      <c r="B55" s="125" t="s">
        <v>146</v>
      </c>
    </row>
    <row r="56" spans="1:35" ht="12.75" customHeight="1" x14ac:dyDescent="0.2">
      <c r="B56" s="125" t="s">
        <v>147</v>
      </c>
    </row>
    <row r="57" spans="1:35" ht="12.75" customHeight="1" x14ac:dyDescent="0.2">
      <c r="B57" s="125" t="s">
        <v>148</v>
      </c>
    </row>
    <row r="58" spans="1:35" ht="12.75" customHeight="1" x14ac:dyDescent="0.2">
      <c r="B58" s="125" t="s">
        <v>149</v>
      </c>
    </row>
    <row r="59" spans="1:35" ht="12.75" customHeight="1" x14ac:dyDescent="0.2">
      <c r="B59" s="125" t="s">
        <v>150</v>
      </c>
    </row>
    <row r="60" spans="1:35" ht="12.75" customHeight="1" x14ac:dyDescent="0.2">
      <c r="B60" s="125" t="s">
        <v>151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3">
      <formula1>lstSourceType</formula1>
    </dataValidation>
  </dataValidations>
  <hyperlinks>
    <hyperlink ref="B20" r:id="rId1"/>
    <hyperlink ref="C20" r:id="rId2"/>
    <hyperlink ref="G20" r:id="rId3"/>
    <hyperlink ref="F20" r:id="rId4"/>
    <hyperlink ref="E20" r:id="rId5"/>
    <hyperlink ref="H20" r:id="rId6"/>
    <hyperlink ref="D20" r:id="rId7"/>
    <hyperlink ref="J20" r:id="rId8"/>
    <hyperlink ref="K20" r:id="rId9"/>
  </hyperlinks>
  <pageMargins left="0.25" right="0.25" top="0.5" bottom="0.5" header="0.3" footer="0.3"/>
  <pageSetup scale="99" orientation="landscape" r:id="rId10"/>
  <headerFooter alignWithMargins="0">
    <oddFooter>Page &amp;P&amp;R&amp;F</oddFooter>
  </headerFooter>
  <ignoredErrors>
    <ignoredError sqref="B7:K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61"/>
  <sheetViews>
    <sheetView workbookViewId="0">
      <selection activeCell="L1" sqref="L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516" t="s">
        <v>18</v>
      </c>
      <c r="B1" s="516"/>
      <c r="C1" s="516"/>
      <c r="D1" s="516"/>
      <c r="E1" s="516"/>
      <c r="F1" s="516"/>
      <c r="G1" s="516"/>
      <c r="H1" s="516"/>
      <c r="I1" s="516"/>
      <c r="J1" s="516"/>
      <c r="K1" s="51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26" t="s">
        <v>152</v>
      </c>
      <c r="C2" s="127"/>
      <c r="D2" s="127"/>
      <c r="E2" s="127"/>
      <c r="F2" s="127"/>
      <c r="G2" s="127"/>
      <c r="H2" s="127"/>
    </row>
    <row r="3" spans="1:39" s="125" customFormat="1" ht="40.5" customHeight="1" x14ac:dyDescent="0.2">
      <c r="B3" s="128" t="s">
        <v>153</v>
      </c>
      <c r="C3" s="129" t="s">
        <v>154</v>
      </c>
      <c r="D3" s="129" t="s">
        <v>155</v>
      </c>
      <c r="E3" s="429" t="s">
        <v>86</v>
      </c>
      <c r="F3" s="429" t="s">
        <v>156</v>
      </c>
      <c r="G3" s="429" t="s">
        <v>157</v>
      </c>
      <c r="H3" s="429" t="s">
        <v>158</v>
      </c>
      <c r="I3" s="130" t="s">
        <v>17</v>
      </c>
      <c r="J3" s="129" t="s">
        <v>159</v>
      </c>
      <c r="K3" s="129" t="s">
        <v>160</v>
      </c>
    </row>
    <row r="4" spans="1:39" s="125" customFormat="1" ht="15" customHeight="1" x14ac:dyDescent="0.25">
      <c r="B4" s="269" t="s">
        <v>459</v>
      </c>
      <c r="C4" s="423" t="s">
        <v>643</v>
      </c>
      <c r="D4" s="429">
        <v>2</v>
      </c>
      <c r="E4" s="429">
        <v>3</v>
      </c>
      <c r="F4" s="429">
        <v>2</v>
      </c>
      <c r="G4" s="429">
        <v>2</v>
      </c>
      <c r="H4" s="429">
        <v>3</v>
      </c>
      <c r="I4" s="423" t="s">
        <v>643</v>
      </c>
      <c r="J4" s="131" t="str">
        <f t="shared" ref="J4:J21" si="0">IF(MAX(D4:H4)&gt;=5, "Requirements not met", "Requirements met")</f>
        <v>Requirements met</v>
      </c>
      <c r="K4" s="132" t="str">
        <f t="shared" ref="K4:K21" si="1">IF(MAX(D4:H4)&gt;=5, "Not OK", "OK")</f>
        <v>OK</v>
      </c>
    </row>
    <row r="5" spans="1:39" s="125" customFormat="1" ht="15" customHeight="1" x14ac:dyDescent="0.25">
      <c r="B5" s="269" t="s">
        <v>269</v>
      </c>
      <c r="C5" s="423" t="s">
        <v>653</v>
      </c>
      <c r="D5" s="429">
        <v>2</v>
      </c>
      <c r="E5" s="429">
        <v>3</v>
      </c>
      <c r="F5" s="429">
        <v>2</v>
      </c>
      <c r="G5" s="429">
        <v>2</v>
      </c>
      <c r="H5" s="429">
        <v>3</v>
      </c>
      <c r="I5" s="423" t="s">
        <v>653</v>
      </c>
      <c r="J5" s="131" t="str">
        <f t="shared" si="0"/>
        <v>Requirements met</v>
      </c>
      <c r="K5" s="132" t="str">
        <f t="shared" si="1"/>
        <v>OK</v>
      </c>
    </row>
    <row r="6" spans="1:39" s="125" customFormat="1" ht="15" customHeight="1" x14ac:dyDescent="0.25">
      <c r="B6" s="269" t="s">
        <v>457</v>
      </c>
      <c r="C6" s="423" t="s">
        <v>643</v>
      </c>
      <c r="D6" s="429">
        <v>2</v>
      </c>
      <c r="E6" s="429">
        <v>3</v>
      </c>
      <c r="F6" s="429">
        <v>1</v>
      </c>
      <c r="G6" s="429">
        <v>2</v>
      </c>
      <c r="H6" s="429">
        <v>3</v>
      </c>
      <c r="I6" s="423" t="s">
        <v>643</v>
      </c>
      <c r="J6" s="131" t="str">
        <f t="shared" si="0"/>
        <v>Requirements met</v>
      </c>
      <c r="K6" s="132" t="str">
        <f t="shared" si="1"/>
        <v>OK</v>
      </c>
    </row>
    <row r="7" spans="1:39" s="125" customFormat="1" ht="15" customHeight="1" x14ac:dyDescent="0.25">
      <c r="B7" s="231" t="s">
        <v>430</v>
      </c>
      <c r="C7" s="423" t="s">
        <v>644</v>
      </c>
      <c r="D7" s="429">
        <v>2</v>
      </c>
      <c r="E7" s="429">
        <v>3</v>
      </c>
      <c r="F7" s="429">
        <v>2</v>
      </c>
      <c r="G7" s="429">
        <v>2</v>
      </c>
      <c r="H7" s="429">
        <v>3</v>
      </c>
      <c r="I7" s="423" t="s">
        <v>644</v>
      </c>
      <c r="J7" s="131" t="str">
        <f t="shared" si="0"/>
        <v>Requirements met</v>
      </c>
      <c r="K7" s="132" t="str">
        <f t="shared" si="1"/>
        <v>OK</v>
      </c>
    </row>
    <row r="8" spans="1:39" s="125" customFormat="1" ht="15" customHeight="1" x14ac:dyDescent="0.25">
      <c r="B8" s="269" t="s">
        <v>421</v>
      </c>
      <c r="C8" s="423" t="s">
        <v>643</v>
      </c>
      <c r="D8" s="429">
        <v>2</v>
      </c>
      <c r="E8" s="429">
        <v>3</v>
      </c>
      <c r="F8" s="429">
        <v>2</v>
      </c>
      <c r="G8" s="429">
        <v>2</v>
      </c>
      <c r="H8" s="429">
        <v>3</v>
      </c>
      <c r="I8" s="423" t="s">
        <v>643</v>
      </c>
      <c r="J8" s="131" t="str">
        <f t="shared" si="0"/>
        <v>Requirements met</v>
      </c>
      <c r="K8" s="132" t="str">
        <f t="shared" si="1"/>
        <v>OK</v>
      </c>
    </row>
    <row r="9" spans="1:39" s="125" customFormat="1" ht="15" customHeight="1" x14ac:dyDescent="0.25">
      <c r="B9" s="269" t="s">
        <v>258</v>
      </c>
      <c r="C9" s="423" t="s">
        <v>653</v>
      </c>
      <c r="D9" s="429">
        <v>2</v>
      </c>
      <c r="E9" s="429">
        <v>3</v>
      </c>
      <c r="F9" s="429">
        <v>2</v>
      </c>
      <c r="G9" s="429">
        <v>2</v>
      </c>
      <c r="H9" s="429">
        <v>3</v>
      </c>
      <c r="I9" s="423" t="s">
        <v>653</v>
      </c>
      <c r="J9" s="131" t="str">
        <f t="shared" si="0"/>
        <v>Requirements met</v>
      </c>
      <c r="K9" s="132" t="str">
        <f t="shared" si="1"/>
        <v>OK</v>
      </c>
    </row>
    <row r="10" spans="1:39" s="125" customFormat="1" ht="15" customHeight="1" x14ac:dyDescent="0.25">
      <c r="B10" s="231" t="s">
        <v>429</v>
      </c>
      <c r="C10" s="423" t="s">
        <v>644</v>
      </c>
      <c r="D10" s="429">
        <v>2</v>
      </c>
      <c r="E10" s="429">
        <v>3</v>
      </c>
      <c r="F10" s="429">
        <v>2</v>
      </c>
      <c r="G10" s="429">
        <v>2</v>
      </c>
      <c r="H10" s="429">
        <v>3</v>
      </c>
      <c r="I10" s="423" t="s">
        <v>644</v>
      </c>
      <c r="J10" s="131" t="str">
        <f t="shared" si="0"/>
        <v>Requirements met</v>
      </c>
      <c r="K10" s="132" t="str">
        <f t="shared" si="1"/>
        <v>OK</v>
      </c>
    </row>
    <row r="11" spans="1:39" s="125" customFormat="1" ht="15" customHeight="1" x14ac:dyDescent="0.25">
      <c r="B11" s="231" t="s">
        <v>484</v>
      </c>
      <c r="C11" s="423" t="s">
        <v>644</v>
      </c>
      <c r="D11" s="429">
        <v>2</v>
      </c>
      <c r="E11" s="429">
        <v>3</v>
      </c>
      <c r="F11" s="429">
        <v>2</v>
      </c>
      <c r="G11" s="429">
        <v>2</v>
      </c>
      <c r="H11" s="429">
        <v>3</v>
      </c>
      <c r="I11" s="423" t="s">
        <v>644</v>
      </c>
      <c r="J11" s="131" t="str">
        <f t="shared" si="0"/>
        <v>Requirements met</v>
      </c>
      <c r="K11" s="132" t="str">
        <f t="shared" si="1"/>
        <v>OK</v>
      </c>
    </row>
    <row r="12" spans="1:39" s="125" customFormat="1" ht="15" customHeight="1" x14ac:dyDescent="0.25">
      <c r="B12" s="269" t="s">
        <v>278</v>
      </c>
      <c r="C12" s="423" t="s">
        <v>653</v>
      </c>
      <c r="D12" s="429">
        <v>2</v>
      </c>
      <c r="E12" s="429">
        <v>3</v>
      </c>
      <c r="F12" s="429">
        <v>2</v>
      </c>
      <c r="G12" s="429">
        <v>2</v>
      </c>
      <c r="H12" s="429">
        <v>3</v>
      </c>
      <c r="I12" s="423" t="s">
        <v>653</v>
      </c>
      <c r="J12" s="131" t="str">
        <f t="shared" si="0"/>
        <v>Requirements met</v>
      </c>
      <c r="K12" s="132" t="str">
        <f t="shared" si="1"/>
        <v>OK</v>
      </c>
    </row>
    <row r="13" spans="1:39" s="125" customFormat="1" ht="15" customHeight="1" x14ac:dyDescent="0.25">
      <c r="B13" s="231" t="s">
        <v>648</v>
      </c>
      <c r="C13" s="423" t="s">
        <v>655</v>
      </c>
      <c r="D13" s="429">
        <v>2</v>
      </c>
      <c r="E13" s="429">
        <v>3</v>
      </c>
      <c r="F13" s="429">
        <v>2</v>
      </c>
      <c r="G13" s="429">
        <v>2</v>
      </c>
      <c r="H13" s="429">
        <v>3</v>
      </c>
      <c r="I13" s="423" t="s">
        <v>655</v>
      </c>
      <c r="J13" s="131" t="str">
        <f t="shared" si="0"/>
        <v>Requirements met</v>
      </c>
      <c r="K13" s="132" t="str">
        <f t="shared" si="1"/>
        <v>OK</v>
      </c>
    </row>
    <row r="14" spans="1:39" s="125" customFormat="1" ht="15" customHeight="1" x14ac:dyDescent="0.25">
      <c r="B14" s="231" t="s">
        <v>647</v>
      </c>
      <c r="C14" s="423" t="s">
        <v>655</v>
      </c>
      <c r="D14" s="429">
        <v>2</v>
      </c>
      <c r="E14" s="429">
        <v>3</v>
      </c>
      <c r="F14" s="429">
        <v>2</v>
      </c>
      <c r="G14" s="429">
        <v>2</v>
      </c>
      <c r="H14" s="429">
        <v>3</v>
      </c>
      <c r="I14" s="423" t="s">
        <v>655</v>
      </c>
      <c r="J14" s="131" t="str">
        <f t="shared" si="0"/>
        <v>Requirements met</v>
      </c>
      <c r="K14" s="132" t="str">
        <f t="shared" si="1"/>
        <v>OK</v>
      </c>
    </row>
    <row r="15" spans="1:39" s="125" customFormat="1" ht="15" customHeight="1" x14ac:dyDescent="0.25">
      <c r="B15" s="231" t="s">
        <v>659</v>
      </c>
      <c r="C15" s="423" t="s">
        <v>692</v>
      </c>
      <c r="D15" s="429">
        <v>2</v>
      </c>
      <c r="E15" s="429">
        <v>3</v>
      </c>
      <c r="F15" s="429">
        <v>2</v>
      </c>
      <c r="G15" s="429">
        <v>2</v>
      </c>
      <c r="H15" s="429">
        <v>3</v>
      </c>
      <c r="I15" s="423" t="s">
        <v>655</v>
      </c>
      <c r="J15" s="131" t="str">
        <f t="shared" si="0"/>
        <v>Requirements met</v>
      </c>
      <c r="K15" s="132" t="str">
        <f t="shared" si="1"/>
        <v>OK</v>
      </c>
    </row>
    <row r="16" spans="1:39" s="125" customFormat="1" ht="15" customHeight="1" x14ac:dyDescent="0.25">
      <c r="B16" s="231" t="s">
        <v>649</v>
      </c>
      <c r="C16" s="423" t="s">
        <v>693</v>
      </c>
      <c r="D16" s="429">
        <v>2</v>
      </c>
      <c r="E16" s="429">
        <v>3</v>
      </c>
      <c r="F16" s="429">
        <v>2</v>
      </c>
      <c r="G16" s="429">
        <v>2</v>
      </c>
      <c r="H16" s="429">
        <v>3</v>
      </c>
      <c r="I16" s="423" t="s">
        <v>663</v>
      </c>
      <c r="J16" s="131" t="str">
        <f t="shared" si="0"/>
        <v>Requirements met</v>
      </c>
      <c r="K16" s="132" t="str">
        <f t="shared" si="1"/>
        <v>OK</v>
      </c>
    </row>
    <row r="17" spans="1:39" s="125" customFormat="1" ht="15" customHeight="1" x14ac:dyDescent="0.25">
      <c r="B17" s="231" t="s">
        <v>650</v>
      </c>
      <c r="C17" s="423" t="s">
        <v>693</v>
      </c>
      <c r="D17" s="429">
        <v>2</v>
      </c>
      <c r="E17" s="429">
        <v>3</v>
      </c>
      <c r="F17" s="429">
        <v>2</v>
      </c>
      <c r="G17" s="429">
        <v>2</v>
      </c>
      <c r="H17" s="429">
        <v>3</v>
      </c>
      <c r="I17" s="423" t="s">
        <v>654</v>
      </c>
      <c r="J17" s="131" t="str">
        <f t="shared" si="0"/>
        <v>Requirements met</v>
      </c>
      <c r="K17" s="132" t="str">
        <f t="shared" si="1"/>
        <v>OK</v>
      </c>
    </row>
    <row r="18" spans="1:39" s="125" customFormat="1" ht="15" customHeight="1" x14ac:dyDescent="0.25">
      <c r="B18" s="269" t="s">
        <v>302</v>
      </c>
      <c r="C18" s="423" t="s">
        <v>654</v>
      </c>
      <c r="D18" s="429">
        <v>2</v>
      </c>
      <c r="E18" s="429">
        <v>3</v>
      </c>
      <c r="F18" s="429">
        <v>2</v>
      </c>
      <c r="G18" s="429">
        <v>2</v>
      </c>
      <c r="H18" s="429">
        <v>3</v>
      </c>
      <c r="I18" s="423" t="s">
        <v>654</v>
      </c>
      <c r="J18" s="131" t="str">
        <f t="shared" si="0"/>
        <v>Requirements met</v>
      </c>
      <c r="K18" s="132" t="str">
        <f t="shared" si="1"/>
        <v>OK</v>
      </c>
    </row>
    <row r="19" spans="1:39" s="125" customFormat="1" ht="15" customHeight="1" x14ac:dyDescent="0.25">
      <c r="B19" s="269" t="s">
        <v>628</v>
      </c>
      <c r="C19" s="423" t="s">
        <v>654</v>
      </c>
      <c r="D19" s="429">
        <v>2</v>
      </c>
      <c r="E19" s="429">
        <v>3</v>
      </c>
      <c r="F19" s="429">
        <v>2</v>
      </c>
      <c r="G19" s="429">
        <v>2</v>
      </c>
      <c r="H19" s="429">
        <v>3</v>
      </c>
      <c r="I19" s="423" t="s">
        <v>654</v>
      </c>
      <c r="J19" s="131" t="str">
        <f t="shared" si="0"/>
        <v>Requirements met</v>
      </c>
      <c r="K19" s="132" t="str">
        <f t="shared" si="1"/>
        <v>OK</v>
      </c>
    </row>
    <row r="20" spans="1:39" s="125" customFormat="1" ht="15" customHeight="1" x14ac:dyDescent="0.25">
      <c r="B20" s="269" t="s">
        <v>595</v>
      </c>
      <c r="C20" s="423" t="s">
        <v>654</v>
      </c>
      <c r="D20" s="429">
        <v>2</v>
      </c>
      <c r="E20" s="429">
        <v>3</v>
      </c>
      <c r="F20" s="429">
        <v>2</v>
      </c>
      <c r="G20" s="429">
        <v>2</v>
      </c>
      <c r="H20" s="429">
        <v>3</v>
      </c>
      <c r="I20" s="423" t="s">
        <v>654</v>
      </c>
      <c r="J20" s="131" t="str">
        <f t="shared" si="0"/>
        <v>Requirements met</v>
      </c>
      <c r="K20" s="132" t="str">
        <f t="shared" si="1"/>
        <v>OK</v>
      </c>
    </row>
    <row r="21" spans="1:39" s="125" customFormat="1" ht="15" customHeight="1" x14ac:dyDescent="0.25">
      <c r="B21" s="269" t="s">
        <v>423</v>
      </c>
      <c r="C21" s="423" t="s">
        <v>654</v>
      </c>
      <c r="D21" s="429">
        <v>2</v>
      </c>
      <c r="E21" s="429">
        <v>3</v>
      </c>
      <c r="F21" s="429">
        <v>2</v>
      </c>
      <c r="G21" s="429">
        <v>2</v>
      </c>
      <c r="H21" s="429">
        <v>3</v>
      </c>
      <c r="I21" s="423" t="s">
        <v>654</v>
      </c>
      <c r="J21" s="131" t="str">
        <f t="shared" si="0"/>
        <v>Requirements met</v>
      </c>
      <c r="K21" s="132" t="str">
        <f t="shared" si="1"/>
        <v>OK</v>
      </c>
    </row>
    <row r="22" spans="1:39" s="125" customFormat="1" ht="12.75" customHeight="1" x14ac:dyDescent="0.2">
      <c r="B22" s="133" t="s">
        <v>73</v>
      </c>
      <c r="C22" s="134"/>
      <c r="D22" s="134"/>
      <c r="E22" s="134"/>
      <c r="F22" s="134"/>
      <c r="G22" s="134"/>
      <c r="H22" s="134"/>
      <c r="I22" s="135" t="str">
        <f>MAX(D4:D21)&amp;","&amp;MAX(E4:E21)&amp;","&amp;MAX(F4:F21)&amp;","&amp;MAX(G4:G21)&amp;","&amp;MAX(H4:H21)</f>
        <v>2,3,2,2,3</v>
      </c>
      <c r="J22" s="531"/>
      <c r="K22" s="531"/>
    </row>
    <row r="23" spans="1:39" ht="20.25" x14ac:dyDescent="0.3">
      <c r="B23" s="11"/>
      <c r="C23" s="11"/>
      <c r="D23" s="11"/>
      <c r="E23" s="11"/>
      <c r="F23" s="11"/>
      <c r="G23" s="11"/>
      <c r="H23" s="11"/>
      <c r="I23" s="67"/>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row>
    <row r="24" spans="1:39" ht="20.25" x14ac:dyDescent="0.3">
      <c r="A24" s="126" t="s">
        <v>161</v>
      </c>
      <c r="C24" s="11"/>
      <c r="D24" s="11"/>
      <c r="E24" s="11"/>
      <c r="F24" s="11"/>
      <c r="G24" s="11"/>
      <c r="H24" s="67"/>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9" s="137" customFormat="1" ht="13.5" thickBot="1" x14ac:dyDescent="0.25">
      <c r="A25" s="136" t="s">
        <v>162</v>
      </c>
    </row>
    <row r="26" spans="1:39" ht="17.25" customHeight="1" thickBot="1" x14ac:dyDescent="0.25">
      <c r="B26" s="532" t="s">
        <v>163</v>
      </c>
      <c r="C26" s="534" t="s">
        <v>164</v>
      </c>
      <c r="D26" s="535"/>
      <c r="E26" s="535"/>
      <c r="F26" s="535"/>
      <c r="G26" s="536"/>
    </row>
    <row r="27" spans="1:39" ht="13.5" thickBot="1" x14ac:dyDescent="0.25">
      <c r="B27" s="533"/>
      <c r="C27" s="138">
        <v>1</v>
      </c>
      <c r="D27" s="138">
        <v>2</v>
      </c>
      <c r="E27" s="138">
        <v>3</v>
      </c>
      <c r="F27" s="138">
        <v>4</v>
      </c>
      <c r="G27" s="138">
        <v>5</v>
      </c>
    </row>
    <row r="28" spans="1:39" ht="72.75" thickBot="1" x14ac:dyDescent="0.25">
      <c r="B28" s="537" t="s">
        <v>165</v>
      </c>
      <c r="C28" s="139" t="s">
        <v>166</v>
      </c>
      <c r="D28" s="139" t="s">
        <v>167</v>
      </c>
      <c r="E28" s="139" t="s">
        <v>168</v>
      </c>
      <c r="F28" s="139" t="s">
        <v>169</v>
      </c>
      <c r="G28" s="139" t="s">
        <v>170</v>
      </c>
    </row>
    <row r="29" spans="1:39" ht="24" customHeight="1" thickBot="1" x14ac:dyDescent="0.25">
      <c r="B29" s="538"/>
      <c r="C29" s="540" t="s">
        <v>171</v>
      </c>
      <c r="D29" s="541"/>
      <c r="E29" s="540" t="s">
        <v>172</v>
      </c>
      <c r="F29" s="542"/>
      <c r="G29" s="541"/>
    </row>
    <row r="30" spans="1:39" ht="36.75" thickBot="1" x14ac:dyDescent="0.25">
      <c r="B30" s="539"/>
      <c r="C30" s="140" t="s">
        <v>173</v>
      </c>
      <c r="D30" s="543" t="s">
        <v>174</v>
      </c>
      <c r="E30" s="544"/>
      <c r="F30" s="545" t="s">
        <v>175</v>
      </c>
      <c r="G30" s="546"/>
    </row>
    <row r="31" spans="1:39" ht="60.75" thickBot="1" x14ac:dyDescent="0.25">
      <c r="B31" s="141" t="s">
        <v>86</v>
      </c>
      <c r="C31" s="139" t="s">
        <v>176</v>
      </c>
      <c r="D31" s="139" t="s">
        <v>177</v>
      </c>
      <c r="E31" s="139" t="s">
        <v>178</v>
      </c>
      <c r="F31" s="139" t="s">
        <v>179</v>
      </c>
      <c r="G31" s="139" t="s">
        <v>180</v>
      </c>
    </row>
    <row r="32" spans="1:39" ht="44.25" customHeight="1" thickBot="1" x14ac:dyDescent="0.25">
      <c r="B32" s="141" t="s">
        <v>156</v>
      </c>
      <c r="C32" s="139" t="s">
        <v>181</v>
      </c>
      <c r="D32" s="139" t="s">
        <v>182</v>
      </c>
      <c r="E32" s="139" t="s">
        <v>183</v>
      </c>
      <c r="F32" s="139" t="s">
        <v>184</v>
      </c>
      <c r="G32" s="139" t="s">
        <v>185</v>
      </c>
    </row>
    <row r="33" spans="1:18" ht="44.25" customHeight="1" thickBot="1" x14ac:dyDescent="0.25">
      <c r="B33" s="141" t="s">
        <v>157</v>
      </c>
      <c r="C33" s="139" t="s">
        <v>186</v>
      </c>
      <c r="D33" s="139" t="s">
        <v>187</v>
      </c>
      <c r="E33" s="139" t="s">
        <v>188</v>
      </c>
      <c r="F33" s="139" t="s">
        <v>189</v>
      </c>
      <c r="G33" s="139" t="s">
        <v>190</v>
      </c>
    </row>
    <row r="34" spans="1:18" ht="44.25" customHeight="1" thickBot="1" x14ac:dyDescent="0.25">
      <c r="B34" s="141" t="s">
        <v>191</v>
      </c>
      <c r="C34" s="139" t="s">
        <v>192</v>
      </c>
      <c r="D34" s="540" t="s">
        <v>193</v>
      </c>
      <c r="E34" s="541"/>
      <c r="F34" s="139" t="s">
        <v>194</v>
      </c>
      <c r="G34" s="139" t="s">
        <v>195</v>
      </c>
    </row>
    <row r="35" spans="1:18" x14ac:dyDescent="0.2">
      <c r="B35" s="142"/>
      <c r="C35" s="143"/>
      <c r="D35" s="143"/>
      <c r="E35" s="143"/>
      <c r="F35" s="143"/>
      <c r="G35" s="143"/>
    </row>
    <row r="36" spans="1:18" customFormat="1" ht="15" x14ac:dyDescent="0.25">
      <c r="A36" s="144" t="s">
        <v>196</v>
      </c>
      <c r="C36" s="145"/>
      <c r="D36" s="145"/>
      <c r="E36" s="145"/>
      <c r="F36" s="145"/>
      <c r="G36" s="145"/>
      <c r="H36" s="145"/>
      <c r="I36" s="145"/>
      <c r="J36" s="145"/>
      <c r="K36" s="145"/>
      <c r="L36" s="145"/>
      <c r="M36" s="145"/>
      <c r="N36" s="145"/>
      <c r="O36" s="145"/>
      <c r="P36" s="145"/>
      <c r="Q36" s="145"/>
      <c r="R36" s="145"/>
    </row>
    <row r="37" spans="1:18" customFormat="1" ht="15" x14ac:dyDescent="0.25">
      <c r="B37" s="146" t="s">
        <v>197</v>
      </c>
      <c r="C37" s="147"/>
      <c r="D37" s="147"/>
      <c r="E37" s="147"/>
      <c r="F37" s="147"/>
      <c r="G37" s="147"/>
      <c r="H37" s="148"/>
      <c r="I37" s="145"/>
      <c r="J37" s="145"/>
      <c r="K37" s="145"/>
      <c r="L37" s="145"/>
      <c r="M37" s="145"/>
      <c r="N37" s="145"/>
      <c r="O37" s="145"/>
      <c r="P37" s="145"/>
      <c r="Q37" s="145"/>
      <c r="R37" s="145"/>
    </row>
    <row r="38" spans="1:18" customFormat="1" ht="65.25" customHeight="1" x14ac:dyDescent="0.25">
      <c r="B38" s="149"/>
      <c r="C38" s="528" t="s">
        <v>198</v>
      </c>
      <c r="D38" s="529"/>
      <c r="E38" s="529"/>
      <c r="F38" s="529"/>
      <c r="G38" s="529"/>
      <c r="H38" s="530"/>
      <c r="N38" s="150"/>
      <c r="O38" s="150"/>
      <c r="P38" s="150"/>
      <c r="Q38" s="150"/>
      <c r="R38" s="150"/>
    </row>
    <row r="39" spans="1:18" customFormat="1" ht="15" x14ac:dyDescent="0.25">
      <c r="B39" s="149"/>
      <c r="C39" s="151" t="s">
        <v>199</v>
      </c>
      <c r="D39" s="152"/>
      <c r="E39" s="152"/>
      <c r="F39" s="152"/>
      <c r="G39" s="152"/>
      <c r="H39" s="153"/>
      <c r="I39" s="145"/>
      <c r="J39" s="145"/>
      <c r="K39" s="145"/>
      <c r="L39" s="145"/>
      <c r="M39" s="145"/>
      <c r="N39" s="145"/>
      <c r="O39" s="145"/>
      <c r="P39" s="145"/>
      <c r="Q39" s="145"/>
      <c r="R39" s="145"/>
    </row>
    <row r="40" spans="1:18" customFormat="1" ht="15" x14ac:dyDescent="0.25">
      <c r="B40" s="149"/>
      <c r="C40" s="154" t="s">
        <v>200</v>
      </c>
      <c r="D40" s="155"/>
      <c r="E40" s="155"/>
      <c r="F40" s="155"/>
      <c r="G40" s="155"/>
      <c r="H40" s="156"/>
      <c r="I40" s="145"/>
      <c r="J40" s="145"/>
      <c r="K40" s="145"/>
      <c r="L40" s="145"/>
      <c r="M40" s="145"/>
      <c r="N40" s="145"/>
      <c r="O40" s="145"/>
      <c r="P40" s="145"/>
      <c r="Q40" s="145"/>
      <c r="R40" s="145"/>
    </row>
    <row r="41" spans="1:18" customFormat="1" ht="15" x14ac:dyDescent="0.25">
      <c r="B41" s="149"/>
      <c r="C41" s="154" t="s">
        <v>201</v>
      </c>
      <c r="D41" s="155"/>
      <c r="E41" s="155"/>
      <c r="F41" s="155"/>
      <c r="G41" s="155"/>
      <c r="H41" s="156"/>
      <c r="I41" s="145"/>
      <c r="J41" s="145"/>
      <c r="K41" s="145"/>
      <c r="L41" s="145"/>
      <c r="M41" s="145"/>
      <c r="N41" s="145"/>
      <c r="O41" s="145"/>
      <c r="P41" s="145"/>
      <c r="Q41" s="145"/>
      <c r="R41" s="145"/>
    </row>
    <row r="42" spans="1:18" customFormat="1" ht="15" x14ac:dyDescent="0.25">
      <c r="B42" s="149"/>
      <c r="C42" s="154" t="s">
        <v>202</v>
      </c>
      <c r="D42" s="155"/>
      <c r="E42" s="155"/>
      <c r="F42" s="155"/>
      <c r="G42" s="155"/>
      <c r="H42" s="156"/>
      <c r="I42" s="145"/>
      <c r="J42" s="145"/>
      <c r="K42" s="145"/>
      <c r="L42" s="145"/>
      <c r="M42" s="145"/>
      <c r="N42" s="145"/>
      <c r="O42" s="145"/>
      <c r="P42" s="145"/>
      <c r="Q42" s="145"/>
      <c r="R42" s="145"/>
    </row>
    <row r="43" spans="1:18" customFormat="1" ht="15" x14ac:dyDescent="0.25">
      <c r="B43" s="149"/>
      <c r="C43" s="154" t="s">
        <v>203</v>
      </c>
      <c r="D43" s="155"/>
      <c r="E43" s="155"/>
      <c r="F43" s="155"/>
      <c r="G43" s="155"/>
      <c r="H43" s="156"/>
      <c r="I43" s="145"/>
      <c r="J43" s="145"/>
      <c r="K43" s="145"/>
      <c r="L43" s="145"/>
      <c r="M43" s="145"/>
      <c r="N43" s="145"/>
      <c r="O43" s="145"/>
      <c r="P43" s="145"/>
      <c r="Q43" s="145"/>
      <c r="R43" s="145"/>
    </row>
    <row r="44" spans="1:18" customFormat="1" ht="41.25" customHeight="1" x14ac:dyDescent="0.25">
      <c r="B44" s="149"/>
      <c r="C44" s="547" t="s">
        <v>204</v>
      </c>
      <c r="D44" s="548"/>
      <c r="E44" s="548"/>
      <c r="F44" s="548"/>
      <c r="G44" s="548"/>
      <c r="H44" s="549"/>
      <c r="N44" s="157"/>
      <c r="O44" s="157"/>
      <c r="P44" s="157"/>
      <c r="Q44" s="145"/>
      <c r="R44" s="145"/>
    </row>
    <row r="45" spans="1:18" customFormat="1" ht="38.25" customHeight="1" x14ac:dyDescent="0.25">
      <c r="B45" s="158"/>
      <c r="C45" s="528" t="s">
        <v>205</v>
      </c>
      <c r="D45" s="529"/>
      <c r="E45" s="529"/>
      <c r="F45" s="529"/>
      <c r="G45" s="529"/>
      <c r="H45" s="530"/>
      <c r="N45" s="150"/>
      <c r="O45" s="150"/>
      <c r="P45" s="150"/>
      <c r="Q45" s="150"/>
      <c r="R45" s="145"/>
    </row>
    <row r="46" spans="1:18" customFormat="1" ht="43.5" customHeight="1" x14ac:dyDescent="0.25">
      <c r="B46" s="528" t="s">
        <v>206</v>
      </c>
      <c r="C46" s="529"/>
      <c r="D46" s="529"/>
      <c r="E46" s="529"/>
      <c r="F46" s="529"/>
      <c r="G46" s="529"/>
      <c r="H46" s="530"/>
      <c r="I46" s="145"/>
      <c r="J46" s="145"/>
      <c r="K46" s="145"/>
      <c r="L46" s="145"/>
      <c r="M46" s="145"/>
      <c r="N46" s="145"/>
      <c r="O46" s="145"/>
      <c r="P46" s="145"/>
      <c r="Q46" s="145"/>
      <c r="R46" s="145"/>
    </row>
    <row r="47" spans="1:18" customFormat="1" ht="49.5" customHeight="1" x14ac:dyDescent="0.25">
      <c r="B47" s="528" t="s">
        <v>207</v>
      </c>
      <c r="C47" s="529"/>
      <c r="D47" s="529"/>
      <c r="E47" s="529"/>
      <c r="F47" s="529"/>
      <c r="G47" s="529"/>
      <c r="H47" s="530"/>
      <c r="I47" s="159"/>
    </row>
    <row r="48" spans="1:18" customFormat="1" ht="46.5" customHeight="1" x14ac:dyDescent="0.25">
      <c r="B48" s="528" t="s">
        <v>208</v>
      </c>
      <c r="C48" s="529"/>
      <c r="D48" s="529"/>
      <c r="E48" s="529"/>
      <c r="F48" s="529"/>
      <c r="G48" s="529"/>
      <c r="H48" s="530"/>
      <c r="I48" s="159"/>
    </row>
    <row r="49" spans="1:9" customFormat="1" ht="30" customHeight="1" x14ac:dyDescent="0.25">
      <c r="B49" s="528" t="s">
        <v>209</v>
      </c>
      <c r="C49" s="529"/>
      <c r="D49" s="529"/>
      <c r="E49" s="529"/>
      <c r="F49" s="529"/>
      <c r="G49" s="529"/>
      <c r="H49" s="530"/>
      <c r="I49" s="159"/>
    </row>
    <row r="50" spans="1:9" customFormat="1" ht="15" customHeight="1" x14ac:dyDescent="0.25">
      <c r="A50" s="160" t="s">
        <v>210</v>
      </c>
      <c r="B50" s="160"/>
      <c r="I50" s="161"/>
    </row>
    <row r="51" spans="1:9" customFormat="1" ht="30" customHeight="1" x14ac:dyDescent="0.25">
      <c r="B51" s="551" t="s">
        <v>211</v>
      </c>
      <c r="C51" s="552"/>
      <c r="D51" s="552"/>
      <c r="E51" s="552"/>
      <c r="F51" s="552"/>
      <c r="G51" s="552"/>
      <c r="H51" s="553"/>
    </row>
    <row r="52" spans="1:9" customFormat="1" ht="12.75" customHeight="1" x14ac:dyDescent="0.25">
      <c r="B52" s="554" t="s">
        <v>212</v>
      </c>
      <c r="C52" s="555"/>
      <c r="D52" s="555"/>
      <c r="E52" s="555"/>
      <c r="F52" s="555"/>
      <c r="G52" s="162"/>
      <c r="H52" s="163"/>
    </row>
    <row r="53" spans="1:9" customFormat="1" ht="29.25" customHeight="1" x14ac:dyDescent="0.25">
      <c r="B53" s="556" t="s">
        <v>213</v>
      </c>
      <c r="C53" s="557"/>
      <c r="D53" s="557"/>
      <c r="E53" s="557"/>
      <c r="F53" s="557"/>
      <c r="G53" s="557"/>
      <c r="H53" s="558"/>
    </row>
    <row r="54" spans="1:9" customFormat="1" ht="15" customHeight="1" x14ac:dyDescent="0.25">
      <c r="B54" s="164" t="s">
        <v>214</v>
      </c>
      <c r="C54" s="162"/>
      <c r="D54" s="162"/>
      <c r="E54" s="162"/>
      <c r="F54" s="162"/>
      <c r="G54" s="162"/>
      <c r="H54" s="163"/>
    </row>
    <row r="55" spans="1:9" customFormat="1" ht="30.75" customHeight="1" x14ac:dyDescent="0.25">
      <c r="B55" s="556" t="s">
        <v>215</v>
      </c>
      <c r="C55" s="557"/>
      <c r="D55" s="557"/>
      <c r="E55" s="557"/>
      <c r="F55" s="557"/>
      <c r="G55" s="557"/>
      <c r="H55" s="558"/>
    </row>
    <row r="56" spans="1:9" customFormat="1" ht="12.75" customHeight="1" x14ac:dyDescent="0.25">
      <c r="B56" s="559" t="s">
        <v>216</v>
      </c>
      <c r="C56" s="560"/>
      <c r="D56" s="560"/>
      <c r="E56" s="560"/>
      <c r="F56" s="560"/>
      <c r="G56" s="560"/>
      <c r="H56" s="163"/>
    </row>
    <row r="57" spans="1:9" customFormat="1" ht="35.25" customHeight="1" x14ac:dyDescent="0.25">
      <c r="B57" s="556" t="s">
        <v>217</v>
      </c>
      <c r="C57" s="557"/>
      <c r="D57" s="557"/>
      <c r="E57" s="557"/>
      <c r="F57" s="557"/>
      <c r="G57" s="557"/>
      <c r="H57" s="558"/>
    </row>
    <row r="58" spans="1:9" customFormat="1" ht="24.75" customHeight="1" x14ac:dyDescent="0.25">
      <c r="B58" s="561" t="s">
        <v>218</v>
      </c>
      <c r="C58" s="562"/>
      <c r="D58" s="562"/>
      <c r="E58" s="562"/>
      <c r="F58" s="562"/>
      <c r="G58" s="562"/>
      <c r="H58" s="563"/>
    </row>
    <row r="59" spans="1:9" customFormat="1" ht="27.75" customHeight="1" x14ac:dyDescent="0.25">
      <c r="B59" s="547" t="s">
        <v>219</v>
      </c>
      <c r="C59" s="548"/>
      <c r="D59" s="548"/>
      <c r="E59" s="548"/>
      <c r="F59" s="548"/>
      <c r="G59" s="548"/>
      <c r="H59" s="549"/>
    </row>
    <row r="60" spans="1:9" customFormat="1" ht="21" customHeight="1" x14ac:dyDescent="0.25">
      <c r="B60" s="528" t="s">
        <v>220</v>
      </c>
      <c r="C60" s="529"/>
      <c r="D60" s="529"/>
      <c r="E60" s="529"/>
      <c r="F60" s="529"/>
      <c r="G60" s="529"/>
      <c r="H60" s="530"/>
    </row>
    <row r="61" spans="1:9" customFormat="1" ht="26.25" customHeight="1" x14ac:dyDescent="0.25">
      <c r="B61" s="550" t="s">
        <v>221</v>
      </c>
      <c r="C61" s="550"/>
      <c r="D61" s="550"/>
      <c r="E61" s="550"/>
      <c r="F61" s="550"/>
      <c r="G61" s="550"/>
      <c r="H61" s="550"/>
    </row>
  </sheetData>
  <mergeCells count="27">
    <mergeCell ref="B61:H61"/>
    <mergeCell ref="B48:H48"/>
    <mergeCell ref="B49:H49"/>
    <mergeCell ref="B51:H51"/>
    <mergeCell ref="B52:F52"/>
    <mergeCell ref="B53:H53"/>
    <mergeCell ref="B55:H55"/>
    <mergeCell ref="B56:G56"/>
    <mergeCell ref="B57:H57"/>
    <mergeCell ref="B58:H58"/>
    <mergeCell ref="B59:H59"/>
    <mergeCell ref="B60:H60"/>
    <mergeCell ref="B47:H47"/>
    <mergeCell ref="A1:K1"/>
    <mergeCell ref="J22:K22"/>
    <mergeCell ref="B26:B27"/>
    <mergeCell ref="C26:G26"/>
    <mergeCell ref="B28:B30"/>
    <mergeCell ref="C29:D29"/>
    <mergeCell ref="E29:G29"/>
    <mergeCell ref="D30:E30"/>
    <mergeCell ref="F30:G30"/>
    <mergeCell ref="D34:E34"/>
    <mergeCell ref="C38:H38"/>
    <mergeCell ref="C44:H44"/>
    <mergeCell ref="C45:H45"/>
    <mergeCell ref="B46:H46"/>
  </mergeCells>
  <conditionalFormatting sqref="J4:K21">
    <cfRule type="expression" dxfId="2" priority="5">
      <formula>MAX(D4:H4)&gt;=5</formula>
    </cfRule>
  </conditionalFormatting>
  <conditionalFormatting sqref="I22">
    <cfRule type="expression" dxfId="1" priority="1">
      <formula>MAX(#REF!)&gt;=5</formula>
    </cfRule>
  </conditionalFormatting>
  <pageMargins left="0.7" right="0.7" top="0.75" bottom="0.75" header="0.3" footer="0.3"/>
  <pageSetup paperSize="3" orientation="landscape" r:id="rId1"/>
  <headerFooter>
    <oddFooter>Page &amp;P&amp;R&amp;F</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2"/>
  <sheetViews>
    <sheetView workbookViewId="0"/>
  </sheetViews>
  <sheetFormatPr defaultRowHeight="15" x14ac:dyDescent="0.25"/>
  <sheetData>
    <row r="1" spans="1:10" ht="21" x14ac:dyDescent="0.35">
      <c r="A1" s="426"/>
      <c r="J1" s="67" t="s">
        <v>633</v>
      </c>
    </row>
    <row r="2" spans="1:10" x14ac:dyDescent="0.25">
      <c r="A2" t="s">
        <v>634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D99"/>
  <sheetViews>
    <sheetView workbookViewId="0"/>
  </sheetViews>
  <sheetFormatPr defaultRowHeight="15" x14ac:dyDescent="0.25"/>
  <cols>
    <col min="4" max="4" width="41" customWidth="1"/>
    <col min="5" max="5" width="37" customWidth="1"/>
    <col min="6" max="6" width="36.28515625" customWidth="1"/>
    <col min="7" max="7" width="53" customWidth="1"/>
    <col min="10" max="10" width="45.28515625" bestFit="1" customWidth="1"/>
    <col min="18" max="18" width="27.7109375" customWidth="1"/>
    <col min="19" max="19" width="14.85546875" customWidth="1"/>
    <col min="24" max="24" width="59" customWidth="1"/>
  </cols>
  <sheetData>
    <row r="1" spans="1:30" ht="20.25" x14ac:dyDescent="0.3">
      <c r="A1" t="s">
        <v>565</v>
      </c>
      <c r="F1" s="67" t="s">
        <v>528</v>
      </c>
    </row>
    <row r="2" spans="1:30" x14ac:dyDescent="0.25">
      <c r="A2" t="s">
        <v>224</v>
      </c>
      <c r="B2" t="s">
        <v>225</v>
      </c>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c r="U2" t="s">
        <v>244</v>
      </c>
      <c r="V2" t="s">
        <v>245</v>
      </c>
      <c r="W2" t="s">
        <v>246</v>
      </c>
      <c r="X2" t="s">
        <v>247</v>
      </c>
      <c r="Y2" t="s">
        <v>248</v>
      </c>
      <c r="Z2" t="s">
        <v>249</v>
      </c>
      <c r="AA2" t="s">
        <v>250</v>
      </c>
      <c r="AB2" t="s">
        <v>251</v>
      </c>
      <c r="AC2" t="s">
        <v>252</v>
      </c>
      <c r="AD2" t="s">
        <v>253</v>
      </c>
    </row>
    <row r="3" spans="1:30" x14ac:dyDescent="0.25">
      <c r="A3">
        <v>11496</v>
      </c>
      <c r="B3">
        <v>20100901</v>
      </c>
      <c r="C3">
        <v>254</v>
      </c>
      <c r="D3" t="s">
        <v>254</v>
      </c>
      <c r="E3" t="s">
        <v>255</v>
      </c>
      <c r="F3" t="s">
        <v>256</v>
      </c>
      <c r="G3" t="s">
        <v>257</v>
      </c>
      <c r="H3" t="s">
        <v>258</v>
      </c>
      <c r="I3" t="s">
        <v>259</v>
      </c>
      <c r="J3" t="s">
        <v>260</v>
      </c>
      <c r="K3">
        <v>87</v>
      </c>
      <c r="L3">
        <v>107</v>
      </c>
      <c r="M3">
        <v>172</v>
      </c>
      <c r="N3" t="s">
        <v>261</v>
      </c>
      <c r="O3">
        <v>1</v>
      </c>
      <c r="P3" s="172">
        <v>2.9</v>
      </c>
      <c r="Q3" t="s">
        <v>262</v>
      </c>
      <c r="R3" t="s">
        <v>263</v>
      </c>
      <c r="S3" t="s">
        <v>264</v>
      </c>
      <c r="T3" t="s">
        <v>265</v>
      </c>
      <c r="X3" t="s">
        <v>266</v>
      </c>
      <c r="Y3" t="s">
        <v>267</v>
      </c>
      <c r="Z3">
        <v>0</v>
      </c>
      <c r="AA3" s="173">
        <v>36770</v>
      </c>
      <c r="AC3">
        <v>0</v>
      </c>
    </row>
    <row r="4" spans="1:30" x14ac:dyDescent="0.25">
      <c r="A4">
        <v>11497</v>
      </c>
      <c r="B4">
        <v>20100901</v>
      </c>
      <c r="C4">
        <v>254</v>
      </c>
      <c r="D4" t="s">
        <v>254</v>
      </c>
      <c r="E4" t="s">
        <v>255</v>
      </c>
      <c r="F4" t="s">
        <v>256</v>
      </c>
      <c r="G4" t="s">
        <v>257</v>
      </c>
      <c r="H4" t="s">
        <v>258</v>
      </c>
      <c r="I4" t="s">
        <v>259</v>
      </c>
      <c r="J4" t="s">
        <v>260</v>
      </c>
      <c r="K4">
        <v>87</v>
      </c>
      <c r="L4">
        <v>139</v>
      </c>
      <c r="M4">
        <v>198</v>
      </c>
      <c r="N4" t="s">
        <v>268</v>
      </c>
      <c r="O4">
        <v>1</v>
      </c>
      <c r="P4" s="172">
        <v>1.4</v>
      </c>
      <c r="Q4" t="s">
        <v>262</v>
      </c>
      <c r="R4" t="s">
        <v>263</v>
      </c>
      <c r="S4" t="s">
        <v>264</v>
      </c>
      <c r="T4" t="s">
        <v>265</v>
      </c>
      <c r="X4" t="s">
        <v>266</v>
      </c>
      <c r="Y4" t="s">
        <v>267</v>
      </c>
      <c r="Z4">
        <v>0</v>
      </c>
      <c r="AA4" s="173">
        <v>36770</v>
      </c>
      <c r="AC4">
        <v>0</v>
      </c>
    </row>
    <row r="5" spans="1:30" x14ac:dyDescent="0.25">
      <c r="A5">
        <v>11499</v>
      </c>
      <c r="B5">
        <v>20100901</v>
      </c>
      <c r="C5">
        <v>254</v>
      </c>
      <c r="D5" t="s">
        <v>254</v>
      </c>
      <c r="E5" t="s">
        <v>255</v>
      </c>
      <c r="F5" t="s">
        <v>256</v>
      </c>
      <c r="G5" t="s">
        <v>257</v>
      </c>
      <c r="H5" t="s">
        <v>269</v>
      </c>
      <c r="I5" t="s">
        <v>270</v>
      </c>
      <c r="J5" t="s">
        <v>271</v>
      </c>
      <c r="K5">
        <v>137</v>
      </c>
      <c r="L5">
        <v>0</v>
      </c>
      <c r="M5">
        <v>129</v>
      </c>
      <c r="N5" t="s">
        <v>272</v>
      </c>
      <c r="O5">
        <v>1</v>
      </c>
      <c r="P5" s="172">
        <v>3.3E-3</v>
      </c>
      <c r="Q5" t="s">
        <v>262</v>
      </c>
      <c r="R5" t="s">
        <v>273</v>
      </c>
      <c r="S5" t="s">
        <v>274</v>
      </c>
      <c r="T5" t="s">
        <v>275</v>
      </c>
      <c r="V5">
        <v>3.1</v>
      </c>
      <c r="W5" t="s">
        <v>276</v>
      </c>
      <c r="X5" t="s">
        <v>277</v>
      </c>
      <c r="Y5" t="s">
        <v>267</v>
      </c>
      <c r="Z5">
        <v>0</v>
      </c>
      <c r="AA5" s="173">
        <v>36617</v>
      </c>
      <c r="AC5">
        <v>0</v>
      </c>
    </row>
    <row r="6" spans="1:30" x14ac:dyDescent="0.25">
      <c r="A6">
        <v>11501</v>
      </c>
      <c r="B6">
        <v>20100901</v>
      </c>
      <c r="C6">
        <v>254</v>
      </c>
      <c r="D6" t="s">
        <v>254</v>
      </c>
      <c r="E6" t="s">
        <v>255</v>
      </c>
      <c r="F6" t="s">
        <v>256</v>
      </c>
      <c r="G6" t="s">
        <v>257</v>
      </c>
      <c r="H6" t="s">
        <v>278</v>
      </c>
      <c r="J6" t="s">
        <v>279</v>
      </c>
      <c r="K6">
        <v>303</v>
      </c>
      <c r="L6">
        <v>0</v>
      </c>
      <c r="M6">
        <v>129</v>
      </c>
      <c r="N6" t="s">
        <v>272</v>
      </c>
      <c r="O6">
        <v>1</v>
      </c>
      <c r="P6" s="172">
        <v>0.88</v>
      </c>
      <c r="Q6" t="s">
        <v>262</v>
      </c>
      <c r="R6" t="s">
        <v>273</v>
      </c>
      <c r="S6" t="s">
        <v>274</v>
      </c>
      <c r="T6" t="s">
        <v>275</v>
      </c>
      <c r="V6">
        <v>3.1</v>
      </c>
      <c r="W6" t="s">
        <v>276</v>
      </c>
      <c r="X6" t="s">
        <v>277</v>
      </c>
      <c r="Y6" t="s">
        <v>267</v>
      </c>
      <c r="Z6">
        <v>0</v>
      </c>
      <c r="AA6" s="173">
        <v>36617</v>
      </c>
      <c r="AC6">
        <v>0</v>
      </c>
    </row>
    <row r="7" spans="1:30" x14ac:dyDescent="0.25">
      <c r="A7">
        <v>11502</v>
      </c>
      <c r="B7">
        <v>20100901</v>
      </c>
      <c r="C7">
        <v>254</v>
      </c>
      <c r="D7" t="s">
        <v>254</v>
      </c>
      <c r="E7" t="s">
        <v>255</v>
      </c>
      <c r="F7" t="s">
        <v>256</v>
      </c>
      <c r="G7" t="s">
        <v>257</v>
      </c>
      <c r="H7" t="s">
        <v>280</v>
      </c>
      <c r="J7" t="s">
        <v>281</v>
      </c>
      <c r="K7">
        <v>330</v>
      </c>
      <c r="L7">
        <v>28</v>
      </c>
      <c r="M7">
        <v>145</v>
      </c>
      <c r="N7" t="s">
        <v>282</v>
      </c>
      <c r="O7">
        <v>1</v>
      </c>
      <c r="P7" s="172">
        <v>7.1999999999999998E-3</v>
      </c>
      <c r="Q7" t="s">
        <v>262</v>
      </c>
      <c r="R7" t="s">
        <v>273</v>
      </c>
      <c r="S7" t="s">
        <v>274</v>
      </c>
      <c r="T7" t="s">
        <v>275</v>
      </c>
      <c r="V7">
        <v>3.1</v>
      </c>
      <c r="W7" t="s">
        <v>276</v>
      </c>
      <c r="X7" t="s">
        <v>277</v>
      </c>
      <c r="Y7" t="s">
        <v>267</v>
      </c>
      <c r="Z7">
        <v>0</v>
      </c>
      <c r="AA7" s="173">
        <v>36617</v>
      </c>
      <c r="AC7">
        <v>0</v>
      </c>
    </row>
    <row r="8" spans="1:30" x14ac:dyDescent="0.25">
      <c r="A8">
        <v>11503</v>
      </c>
      <c r="B8">
        <v>20100901</v>
      </c>
      <c r="C8">
        <v>254</v>
      </c>
      <c r="D8" t="s">
        <v>254</v>
      </c>
      <c r="E8" t="s">
        <v>255</v>
      </c>
      <c r="F8" t="s">
        <v>256</v>
      </c>
      <c r="G8" t="s">
        <v>257</v>
      </c>
      <c r="H8" t="s">
        <v>283</v>
      </c>
      <c r="J8" t="s">
        <v>284</v>
      </c>
      <c r="K8">
        <v>334</v>
      </c>
      <c r="L8">
        <v>28</v>
      </c>
      <c r="M8">
        <v>145</v>
      </c>
      <c r="N8" t="s">
        <v>282</v>
      </c>
      <c r="O8">
        <v>1</v>
      </c>
      <c r="P8" s="172">
        <v>4.3E-3</v>
      </c>
      <c r="Q8" t="s">
        <v>262</v>
      </c>
      <c r="R8" t="s">
        <v>273</v>
      </c>
      <c r="S8" t="s">
        <v>274</v>
      </c>
      <c r="T8" t="s">
        <v>275</v>
      </c>
      <c r="V8">
        <v>3.1</v>
      </c>
      <c r="W8" t="s">
        <v>276</v>
      </c>
      <c r="X8" t="s">
        <v>277</v>
      </c>
      <c r="Y8" t="s">
        <v>267</v>
      </c>
      <c r="Z8">
        <v>0</v>
      </c>
      <c r="AA8" s="173">
        <v>36617</v>
      </c>
      <c r="AC8">
        <v>0</v>
      </c>
    </row>
    <row r="9" spans="1:30" x14ac:dyDescent="0.25">
      <c r="A9">
        <v>11505</v>
      </c>
      <c r="B9">
        <v>20100901</v>
      </c>
      <c r="C9">
        <v>254</v>
      </c>
      <c r="D9" t="s">
        <v>254</v>
      </c>
      <c r="E9" t="s">
        <v>255</v>
      </c>
      <c r="F9" t="s">
        <v>256</v>
      </c>
      <c r="G9" t="s">
        <v>257</v>
      </c>
      <c r="H9" t="s">
        <v>285</v>
      </c>
      <c r="J9" t="s">
        <v>286</v>
      </c>
      <c r="K9">
        <v>336</v>
      </c>
      <c r="L9">
        <v>28</v>
      </c>
      <c r="M9">
        <v>145</v>
      </c>
      <c r="N9" t="s">
        <v>282</v>
      </c>
      <c r="O9">
        <v>1</v>
      </c>
      <c r="P9" s="172">
        <v>1.2E-2</v>
      </c>
      <c r="Q9" t="s">
        <v>262</v>
      </c>
      <c r="R9" t="s">
        <v>273</v>
      </c>
      <c r="S9" t="s">
        <v>274</v>
      </c>
      <c r="T9" t="s">
        <v>275</v>
      </c>
      <c r="V9">
        <v>3.1</v>
      </c>
      <c r="W9" t="s">
        <v>276</v>
      </c>
      <c r="X9" t="s">
        <v>277</v>
      </c>
      <c r="Y9" t="s">
        <v>267</v>
      </c>
      <c r="Z9">
        <v>0</v>
      </c>
      <c r="AA9" s="173">
        <v>36617</v>
      </c>
      <c r="AC9">
        <v>0</v>
      </c>
    </row>
    <row r="10" spans="1:30" x14ac:dyDescent="0.25">
      <c r="A10">
        <v>11506</v>
      </c>
      <c r="B10">
        <v>20100901</v>
      </c>
      <c r="C10">
        <v>254</v>
      </c>
      <c r="D10" t="s">
        <v>254</v>
      </c>
      <c r="E10" t="s">
        <v>255</v>
      </c>
      <c r="F10" t="s">
        <v>256</v>
      </c>
      <c r="G10" t="s">
        <v>257</v>
      </c>
      <c r="H10" t="s">
        <v>287</v>
      </c>
      <c r="J10" t="s">
        <v>288</v>
      </c>
      <c r="K10">
        <v>338</v>
      </c>
      <c r="L10">
        <v>28</v>
      </c>
      <c r="M10">
        <v>145</v>
      </c>
      <c r="N10" t="s">
        <v>282</v>
      </c>
      <c r="O10">
        <v>1</v>
      </c>
      <c r="P10" s="172">
        <v>4.13E-3</v>
      </c>
      <c r="Q10" t="s">
        <v>262</v>
      </c>
      <c r="R10" t="s">
        <v>273</v>
      </c>
      <c r="S10" t="s">
        <v>274</v>
      </c>
      <c r="T10" t="s">
        <v>275</v>
      </c>
      <c r="W10" t="s">
        <v>289</v>
      </c>
      <c r="X10" t="s">
        <v>290</v>
      </c>
      <c r="Y10" t="s">
        <v>291</v>
      </c>
      <c r="Z10">
        <v>0</v>
      </c>
      <c r="AA10" s="173">
        <v>38018</v>
      </c>
      <c r="AC10">
        <v>0</v>
      </c>
    </row>
    <row r="11" spans="1:30" x14ac:dyDescent="0.25">
      <c r="A11">
        <v>11508</v>
      </c>
      <c r="B11">
        <v>20100901</v>
      </c>
      <c r="C11">
        <v>254</v>
      </c>
      <c r="D11" t="s">
        <v>254</v>
      </c>
      <c r="E11" t="s">
        <v>255</v>
      </c>
      <c r="F11" t="s">
        <v>256</v>
      </c>
      <c r="G11" t="s">
        <v>257</v>
      </c>
      <c r="H11" t="s">
        <v>292</v>
      </c>
      <c r="J11" t="s">
        <v>293</v>
      </c>
      <c r="K11">
        <v>339</v>
      </c>
      <c r="L11">
        <v>28</v>
      </c>
      <c r="M11">
        <v>145</v>
      </c>
      <c r="N11" t="s">
        <v>282</v>
      </c>
      <c r="O11">
        <v>1</v>
      </c>
      <c r="P11" s="172">
        <v>1.133E-2</v>
      </c>
      <c r="Q11" t="s">
        <v>262</v>
      </c>
      <c r="R11" t="s">
        <v>273</v>
      </c>
      <c r="S11" t="s">
        <v>274</v>
      </c>
      <c r="T11" t="s">
        <v>275</v>
      </c>
      <c r="W11" t="s">
        <v>294</v>
      </c>
      <c r="X11" t="s">
        <v>295</v>
      </c>
      <c r="Y11" t="s">
        <v>291</v>
      </c>
      <c r="Z11">
        <v>0</v>
      </c>
      <c r="AA11" s="173">
        <v>38018</v>
      </c>
      <c r="AC11">
        <v>0</v>
      </c>
    </row>
    <row r="12" spans="1:30" x14ac:dyDescent="0.25">
      <c r="A12">
        <v>11509</v>
      </c>
      <c r="B12">
        <v>20100901</v>
      </c>
      <c r="C12">
        <v>254</v>
      </c>
      <c r="D12" t="s">
        <v>254</v>
      </c>
      <c r="E12" t="s">
        <v>255</v>
      </c>
      <c r="F12" t="s">
        <v>256</v>
      </c>
      <c r="G12" t="s">
        <v>257</v>
      </c>
      <c r="H12" t="s">
        <v>296</v>
      </c>
      <c r="J12" t="s">
        <v>297</v>
      </c>
      <c r="K12">
        <v>340</v>
      </c>
      <c r="L12">
        <v>28</v>
      </c>
      <c r="M12">
        <v>145</v>
      </c>
      <c r="N12" t="s">
        <v>282</v>
      </c>
      <c r="O12">
        <v>1</v>
      </c>
      <c r="P12" s="172">
        <v>3.8700000000000002E-3</v>
      </c>
      <c r="Q12" t="s">
        <v>262</v>
      </c>
      <c r="R12" t="s">
        <v>273</v>
      </c>
      <c r="S12" t="s">
        <v>274</v>
      </c>
      <c r="T12" t="s">
        <v>275</v>
      </c>
      <c r="W12" t="s">
        <v>298</v>
      </c>
      <c r="X12" t="s">
        <v>290</v>
      </c>
      <c r="Y12" t="s">
        <v>291</v>
      </c>
      <c r="Z12">
        <v>0</v>
      </c>
      <c r="AA12" s="173">
        <v>38018</v>
      </c>
      <c r="AC12">
        <v>0</v>
      </c>
    </row>
    <row r="13" spans="1:30" x14ac:dyDescent="0.25">
      <c r="A13">
        <v>11510</v>
      </c>
      <c r="B13">
        <v>20100901</v>
      </c>
      <c r="C13">
        <v>254</v>
      </c>
      <c r="D13" t="s">
        <v>254</v>
      </c>
      <c r="E13" t="s">
        <v>255</v>
      </c>
      <c r="F13" t="s">
        <v>256</v>
      </c>
      <c r="G13" t="s">
        <v>257</v>
      </c>
      <c r="H13" t="s">
        <v>299</v>
      </c>
      <c r="J13" t="s">
        <v>300</v>
      </c>
      <c r="K13">
        <v>341</v>
      </c>
      <c r="L13">
        <v>28</v>
      </c>
      <c r="M13">
        <v>145</v>
      </c>
      <c r="N13" t="s">
        <v>282</v>
      </c>
      <c r="O13">
        <v>1</v>
      </c>
      <c r="P13" s="172">
        <v>1.107E-2</v>
      </c>
      <c r="Q13" t="s">
        <v>262</v>
      </c>
      <c r="R13" t="s">
        <v>273</v>
      </c>
      <c r="S13" t="s">
        <v>274</v>
      </c>
      <c r="T13" t="s">
        <v>275</v>
      </c>
      <c r="W13" t="s">
        <v>301</v>
      </c>
      <c r="X13" t="s">
        <v>295</v>
      </c>
      <c r="Y13" t="s">
        <v>291</v>
      </c>
      <c r="Z13">
        <v>0</v>
      </c>
      <c r="AA13" s="173">
        <v>38018</v>
      </c>
      <c r="AC13">
        <v>0</v>
      </c>
    </row>
    <row r="14" spans="1:30" x14ac:dyDescent="0.25">
      <c r="A14">
        <v>11511</v>
      </c>
      <c r="B14">
        <v>20100901</v>
      </c>
      <c r="C14">
        <v>254</v>
      </c>
      <c r="D14" t="s">
        <v>254</v>
      </c>
      <c r="E14" t="s">
        <v>255</v>
      </c>
      <c r="F14" t="s">
        <v>256</v>
      </c>
      <c r="G14" t="s">
        <v>257</v>
      </c>
      <c r="H14" t="s">
        <v>302</v>
      </c>
      <c r="I14" s="173">
        <v>2025884</v>
      </c>
      <c r="J14" t="s">
        <v>303</v>
      </c>
      <c r="K14">
        <v>380</v>
      </c>
      <c r="L14">
        <v>0</v>
      </c>
      <c r="M14">
        <v>129</v>
      </c>
      <c r="N14" t="s">
        <v>272</v>
      </c>
      <c r="O14">
        <v>1</v>
      </c>
      <c r="P14" t="s">
        <v>59</v>
      </c>
      <c r="Q14" t="s">
        <v>262</v>
      </c>
      <c r="R14" t="s">
        <v>273</v>
      </c>
      <c r="S14" t="s">
        <v>264</v>
      </c>
      <c r="T14" t="s">
        <v>265</v>
      </c>
      <c r="U14" t="s">
        <v>304</v>
      </c>
      <c r="V14">
        <v>3.1</v>
      </c>
      <c r="W14" t="s">
        <v>305</v>
      </c>
      <c r="X14" t="s">
        <v>277</v>
      </c>
      <c r="Y14" t="s">
        <v>306</v>
      </c>
      <c r="Z14">
        <v>0</v>
      </c>
      <c r="AA14" s="173">
        <v>36617</v>
      </c>
      <c r="AC14">
        <v>0</v>
      </c>
    </row>
    <row r="15" spans="1:30" x14ac:dyDescent="0.25">
      <c r="A15">
        <v>11514</v>
      </c>
      <c r="B15">
        <v>20100901</v>
      </c>
      <c r="C15">
        <v>254</v>
      </c>
      <c r="D15" t="s">
        <v>254</v>
      </c>
      <c r="E15" t="s">
        <v>255</v>
      </c>
      <c r="F15" t="s">
        <v>256</v>
      </c>
      <c r="G15" t="s">
        <v>257</v>
      </c>
      <c r="J15" t="s">
        <v>307</v>
      </c>
      <c r="K15">
        <v>399</v>
      </c>
      <c r="L15">
        <v>0</v>
      </c>
      <c r="M15">
        <v>129</v>
      </c>
      <c r="N15" t="s">
        <v>272</v>
      </c>
      <c r="O15">
        <v>1</v>
      </c>
      <c r="P15" s="172">
        <v>4.0000000000000001E-3</v>
      </c>
      <c r="Q15" t="s">
        <v>262</v>
      </c>
      <c r="R15" t="s">
        <v>273</v>
      </c>
      <c r="S15" t="s">
        <v>264</v>
      </c>
      <c r="T15" t="s">
        <v>265</v>
      </c>
      <c r="V15">
        <v>3.1</v>
      </c>
      <c r="W15" t="s">
        <v>276</v>
      </c>
      <c r="X15" t="s">
        <v>277</v>
      </c>
      <c r="Y15" t="s">
        <v>267</v>
      </c>
      <c r="Z15">
        <v>0</v>
      </c>
      <c r="AA15" s="173">
        <v>36617</v>
      </c>
      <c r="AC15">
        <v>0</v>
      </c>
    </row>
    <row r="16" spans="1:30" x14ac:dyDescent="0.25">
      <c r="A16">
        <v>11515</v>
      </c>
      <c r="B16">
        <v>20100902</v>
      </c>
      <c r="C16">
        <v>255</v>
      </c>
      <c r="D16" t="s">
        <v>254</v>
      </c>
      <c r="E16" t="s">
        <v>255</v>
      </c>
      <c r="F16" t="s">
        <v>256</v>
      </c>
      <c r="G16" t="s">
        <v>308</v>
      </c>
      <c r="H16" t="s">
        <v>258</v>
      </c>
      <c r="I16" t="s">
        <v>259</v>
      </c>
      <c r="J16" t="s">
        <v>260</v>
      </c>
      <c r="K16">
        <v>87</v>
      </c>
      <c r="L16">
        <v>107</v>
      </c>
      <c r="M16">
        <v>172</v>
      </c>
      <c r="N16" t="s">
        <v>261</v>
      </c>
      <c r="O16">
        <v>1</v>
      </c>
      <c r="P16" s="172">
        <v>2.9</v>
      </c>
      <c r="Q16" t="s">
        <v>262</v>
      </c>
      <c r="R16" t="s">
        <v>263</v>
      </c>
      <c r="S16" t="s">
        <v>264</v>
      </c>
      <c r="T16" t="s">
        <v>265</v>
      </c>
      <c r="X16" t="s">
        <v>266</v>
      </c>
      <c r="Y16" t="s">
        <v>267</v>
      </c>
      <c r="Z16">
        <v>0</v>
      </c>
      <c r="AA16" s="173">
        <v>36770</v>
      </c>
      <c r="AC16">
        <v>0</v>
      </c>
    </row>
    <row r="17" spans="1:29" x14ac:dyDescent="0.25">
      <c r="A17">
        <v>11516</v>
      </c>
      <c r="B17">
        <v>20100902</v>
      </c>
      <c r="C17">
        <v>255</v>
      </c>
      <c r="D17" t="s">
        <v>254</v>
      </c>
      <c r="E17" t="s">
        <v>255</v>
      </c>
      <c r="F17" t="s">
        <v>256</v>
      </c>
      <c r="G17" t="s">
        <v>308</v>
      </c>
      <c r="H17" t="s">
        <v>258</v>
      </c>
      <c r="I17" t="s">
        <v>259</v>
      </c>
      <c r="J17" t="s">
        <v>260</v>
      </c>
      <c r="K17">
        <v>87</v>
      </c>
      <c r="L17">
        <v>139</v>
      </c>
      <c r="M17">
        <v>198</v>
      </c>
      <c r="N17" t="s">
        <v>268</v>
      </c>
      <c r="O17">
        <v>1</v>
      </c>
      <c r="P17" s="172">
        <v>1.4</v>
      </c>
      <c r="Q17" t="s">
        <v>262</v>
      </c>
      <c r="R17" t="s">
        <v>263</v>
      </c>
      <c r="S17" t="s">
        <v>264</v>
      </c>
      <c r="T17" t="s">
        <v>265</v>
      </c>
      <c r="X17" t="s">
        <v>266</v>
      </c>
      <c r="Y17" t="s">
        <v>267</v>
      </c>
      <c r="Z17">
        <v>0</v>
      </c>
      <c r="AA17" s="173">
        <v>36770</v>
      </c>
      <c r="AC17">
        <v>0</v>
      </c>
    </row>
    <row r="18" spans="1:29" x14ac:dyDescent="0.25">
      <c r="A18">
        <v>11518</v>
      </c>
      <c r="B18">
        <v>20100902</v>
      </c>
      <c r="C18">
        <v>255</v>
      </c>
      <c r="D18" t="s">
        <v>254</v>
      </c>
      <c r="E18" t="s">
        <v>255</v>
      </c>
      <c r="F18" t="s">
        <v>256</v>
      </c>
      <c r="G18" t="s">
        <v>308</v>
      </c>
      <c r="H18" t="s">
        <v>269</v>
      </c>
      <c r="I18" t="s">
        <v>270</v>
      </c>
      <c r="J18" t="s">
        <v>271</v>
      </c>
      <c r="K18">
        <v>137</v>
      </c>
      <c r="L18">
        <v>0</v>
      </c>
      <c r="M18">
        <v>129</v>
      </c>
      <c r="N18" t="s">
        <v>272</v>
      </c>
      <c r="O18">
        <v>1</v>
      </c>
      <c r="P18" s="172">
        <v>0.95</v>
      </c>
      <c r="Q18" t="s">
        <v>262</v>
      </c>
      <c r="R18" t="s">
        <v>273</v>
      </c>
      <c r="S18" t="s">
        <v>274</v>
      </c>
      <c r="T18" t="s">
        <v>275</v>
      </c>
      <c r="V18">
        <v>3.3</v>
      </c>
      <c r="W18" t="s">
        <v>309</v>
      </c>
      <c r="X18" t="s">
        <v>310</v>
      </c>
      <c r="Y18" t="s">
        <v>311</v>
      </c>
      <c r="Z18">
        <v>0</v>
      </c>
      <c r="AA18" s="173">
        <v>36770</v>
      </c>
      <c r="AC18">
        <v>0</v>
      </c>
    </row>
    <row r="19" spans="1:29" x14ac:dyDescent="0.25">
      <c r="A19">
        <v>11520</v>
      </c>
      <c r="B19">
        <v>20100902</v>
      </c>
      <c r="C19">
        <v>255</v>
      </c>
      <c r="D19" t="s">
        <v>254</v>
      </c>
      <c r="E19" t="s">
        <v>255</v>
      </c>
      <c r="F19" t="s">
        <v>256</v>
      </c>
      <c r="G19" t="s">
        <v>308</v>
      </c>
      <c r="H19" t="s">
        <v>278</v>
      </c>
      <c r="J19" t="s">
        <v>279</v>
      </c>
      <c r="K19">
        <v>303</v>
      </c>
      <c r="L19">
        <v>0</v>
      </c>
      <c r="M19">
        <v>129</v>
      </c>
      <c r="N19" t="s">
        <v>272</v>
      </c>
      <c r="O19">
        <v>1</v>
      </c>
      <c r="P19" s="172">
        <v>4.41</v>
      </c>
      <c r="Q19" t="s">
        <v>262</v>
      </c>
      <c r="R19" t="s">
        <v>273</v>
      </c>
      <c r="S19" t="s">
        <v>274</v>
      </c>
      <c r="T19" t="s">
        <v>275</v>
      </c>
      <c r="V19">
        <v>3.3</v>
      </c>
      <c r="W19" t="s">
        <v>309</v>
      </c>
      <c r="X19" t="s">
        <v>310</v>
      </c>
      <c r="Y19" t="s">
        <v>311</v>
      </c>
      <c r="Z19">
        <v>0</v>
      </c>
      <c r="AA19" s="173">
        <v>36770</v>
      </c>
      <c r="AC19">
        <v>0</v>
      </c>
    </row>
    <row r="20" spans="1:29" x14ac:dyDescent="0.25">
      <c r="A20">
        <v>11522</v>
      </c>
      <c r="B20">
        <v>20100902</v>
      </c>
      <c r="C20">
        <v>255</v>
      </c>
      <c r="D20" t="s">
        <v>254</v>
      </c>
      <c r="E20" t="s">
        <v>255</v>
      </c>
      <c r="F20" t="s">
        <v>256</v>
      </c>
      <c r="G20" t="s">
        <v>308</v>
      </c>
      <c r="H20" t="s">
        <v>283</v>
      </c>
      <c r="J20" t="s">
        <v>284</v>
      </c>
      <c r="K20">
        <v>334</v>
      </c>
      <c r="L20">
        <v>0</v>
      </c>
      <c r="M20">
        <v>129</v>
      </c>
      <c r="N20" t="s">
        <v>272</v>
      </c>
      <c r="O20">
        <v>1</v>
      </c>
      <c r="P20" s="172">
        <v>0.31</v>
      </c>
      <c r="Q20" t="s">
        <v>262</v>
      </c>
      <c r="R20" t="s">
        <v>273</v>
      </c>
      <c r="S20" t="s">
        <v>274</v>
      </c>
      <c r="T20" t="s">
        <v>275</v>
      </c>
      <c r="V20">
        <v>3.3</v>
      </c>
      <c r="W20" t="s">
        <v>309</v>
      </c>
      <c r="X20" t="s">
        <v>310</v>
      </c>
      <c r="Y20" t="s">
        <v>311</v>
      </c>
      <c r="Z20">
        <v>0</v>
      </c>
      <c r="AA20" s="173">
        <v>36770</v>
      </c>
      <c r="AC20">
        <v>0</v>
      </c>
    </row>
    <row r="21" spans="1:29" x14ac:dyDescent="0.25">
      <c r="A21">
        <v>11524</v>
      </c>
      <c r="B21">
        <v>20100902</v>
      </c>
      <c r="C21">
        <v>255</v>
      </c>
      <c r="D21" t="s">
        <v>254</v>
      </c>
      <c r="E21" t="s">
        <v>255</v>
      </c>
      <c r="F21" t="s">
        <v>256</v>
      </c>
      <c r="G21" t="s">
        <v>308</v>
      </c>
      <c r="H21" t="s">
        <v>287</v>
      </c>
      <c r="J21" t="s">
        <v>288</v>
      </c>
      <c r="K21">
        <v>338</v>
      </c>
      <c r="L21">
        <v>0</v>
      </c>
      <c r="M21">
        <v>129</v>
      </c>
      <c r="N21" t="s">
        <v>272</v>
      </c>
      <c r="O21">
        <v>1</v>
      </c>
      <c r="P21" s="172">
        <v>0.31</v>
      </c>
      <c r="Q21" t="s">
        <v>262</v>
      </c>
      <c r="R21" t="s">
        <v>273</v>
      </c>
      <c r="S21" t="s">
        <v>274</v>
      </c>
      <c r="T21" t="s">
        <v>275</v>
      </c>
      <c r="V21">
        <v>3.3</v>
      </c>
      <c r="W21" t="s">
        <v>309</v>
      </c>
      <c r="X21" t="s">
        <v>310</v>
      </c>
      <c r="Y21" t="s">
        <v>311</v>
      </c>
      <c r="Z21">
        <v>0</v>
      </c>
      <c r="AA21" s="173">
        <v>36770</v>
      </c>
      <c r="AC21">
        <v>0</v>
      </c>
    </row>
    <row r="22" spans="1:29" x14ac:dyDescent="0.25">
      <c r="A22">
        <v>11526</v>
      </c>
      <c r="B22">
        <v>20100902</v>
      </c>
      <c r="C22">
        <v>255</v>
      </c>
      <c r="D22" t="s">
        <v>254</v>
      </c>
      <c r="E22" t="s">
        <v>255</v>
      </c>
      <c r="F22" t="s">
        <v>256</v>
      </c>
      <c r="G22" t="s">
        <v>308</v>
      </c>
      <c r="J22" t="s">
        <v>312</v>
      </c>
      <c r="K22">
        <v>381</v>
      </c>
      <c r="L22">
        <v>0</v>
      </c>
      <c r="M22">
        <v>129</v>
      </c>
      <c r="N22" t="s">
        <v>272</v>
      </c>
      <c r="O22">
        <v>1</v>
      </c>
      <c r="P22" s="172">
        <v>0.28999999999999998</v>
      </c>
      <c r="Q22" t="s">
        <v>262</v>
      </c>
      <c r="R22" t="s">
        <v>273</v>
      </c>
      <c r="S22" t="s">
        <v>274</v>
      </c>
      <c r="T22" t="s">
        <v>275</v>
      </c>
      <c r="V22">
        <v>3.3</v>
      </c>
      <c r="W22" t="s">
        <v>309</v>
      </c>
      <c r="X22" t="s">
        <v>310</v>
      </c>
      <c r="Y22" t="s">
        <v>311</v>
      </c>
      <c r="Z22">
        <v>0</v>
      </c>
      <c r="AA22" s="173">
        <v>36770</v>
      </c>
      <c r="AC22">
        <v>0</v>
      </c>
    </row>
    <row r="23" spans="1:29" x14ac:dyDescent="0.25">
      <c r="A23">
        <v>11528</v>
      </c>
      <c r="B23">
        <v>20100902</v>
      </c>
      <c r="C23">
        <v>255</v>
      </c>
      <c r="D23" t="s">
        <v>254</v>
      </c>
      <c r="E23" t="s">
        <v>255</v>
      </c>
      <c r="F23" t="s">
        <v>256</v>
      </c>
      <c r="G23" t="s">
        <v>308</v>
      </c>
      <c r="J23" t="s">
        <v>307</v>
      </c>
      <c r="K23">
        <v>399</v>
      </c>
      <c r="L23">
        <v>0</v>
      </c>
      <c r="M23">
        <v>129</v>
      </c>
      <c r="N23" t="s">
        <v>272</v>
      </c>
      <c r="O23">
        <v>1</v>
      </c>
      <c r="P23" s="172">
        <v>0.35</v>
      </c>
      <c r="Q23" t="s">
        <v>262</v>
      </c>
      <c r="R23" t="s">
        <v>273</v>
      </c>
      <c r="S23" t="s">
        <v>274</v>
      </c>
      <c r="T23" t="s">
        <v>275</v>
      </c>
      <c r="V23">
        <v>3.3</v>
      </c>
      <c r="W23" t="s">
        <v>309</v>
      </c>
      <c r="X23" t="s">
        <v>310</v>
      </c>
      <c r="Y23" t="s">
        <v>311</v>
      </c>
      <c r="Z23">
        <v>0</v>
      </c>
      <c r="AA23" s="173">
        <v>36770</v>
      </c>
      <c r="AC23">
        <v>0</v>
      </c>
    </row>
    <row r="24" spans="1:29" x14ac:dyDescent="0.25">
      <c r="A24">
        <v>11529</v>
      </c>
      <c r="B24">
        <v>20100905</v>
      </c>
      <c r="C24">
        <v>256</v>
      </c>
      <c r="D24" t="s">
        <v>254</v>
      </c>
      <c r="E24" t="s">
        <v>255</v>
      </c>
      <c r="F24" t="s">
        <v>256</v>
      </c>
      <c r="G24" t="s">
        <v>313</v>
      </c>
      <c r="H24" t="s">
        <v>258</v>
      </c>
      <c r="I24" t="s">
        <v>259</v>
      </c>
      <c r="J24" t="s">
        <v>260</v>
      </c>
      <c r="K24">
        <v>87</v>
      </c>
      <c r="L24">
        <v>107</v>
      </c>
      <c r="M24">
        <v>172</v>
      </c>
      <c r="N24" t="s">
        <v>261</v>
      </c>
      <c r="O24">
        <v>1</v>
      </c>
      <c r="P24" s="172">
        <v>2.9</v>
      </c>
      <c r="Q24" t="s">
        <v>262</v>
      </c>
      <c r="R24" t="s">
        <v>263</v>
      </c>
      <c r="S24" t="s">
        <v>264</v>
      </c>
      <c r="T24" t="s">
        <v>265</v>
      </c>
      <c r="X24" t="s">
        <v>266</v>
      </c>
      <c r="Y24" t="s">
        <v>267</v>
      </c>
      <c r="Z24">
        <v>0</v>
      </c>
      <c r="AA24" s="173">
        <v>36770</v>
      </c>
      <c r="AC24">
        <v>0</v>
      </c>
    </row>
    <row r="25" spans="1:29" x14ac:dyDescent="0.25">
      <c r="A25">
        <v>11530</v>
      </c>
      <c r="B25">
        <v>20100905</v>
      </c>
      <c r="C25">
        <v>256</v>
      </c>
      <c r="D25" t="s">
        <v>254</v>
      </c>
      <c r="E25" t="s">
        <v>255</v>
      </c>
      <c r="F25" t="s">
        <v>256</v>
      </c>
      <c r="G25" t="s">
        <v>313</v>
      </c>
      <c r="H25" t="s">
        <v>258</v>
      </c>
      <c r="I25" t="s">
        <v>259</v>
      </c>
      <c r="J25" t="s">
        <v>260</v>
      </c>
      <c r="K25">
        <v>87</v>
      </c>
      <c r="L25">
        <v>139</v>
      </c>
      <c r="M25">
        <v>198</v>
      </c>
      <c r="N25" t="s">
        <v>268</v>
      </c>
      <c r="O25">
        <v>1</v>
      </c>
      <c r="P25" s="172">
        <v>1.4</v>
      </c>
      <c r="Q25" t="s">
        <v>262</v>
      </c>
      <c r="R25" t="s">
        <v>263</v>
      </c>
      <c r="S25" t="s">
        <v>264</v>
      </c>
      <c r="T25" t="s">
        <v>265</v>
      </c>
      <c r="X25" t="s">
        <v>266</v>
      </c>
      <c r="Y25" t="s">
        <v>267</v>
      </c>
      <c r="Z25">
        <v>0</v>
      </c>
      <c r="AA25" s="173">
        <v>36770</v>
      </c>
      <c r="AC25">
        <v>0</v>
      </c>
    </row>
    <row r="26" spans="1:29" x14ac:dyDescent="0.25">
      <c r="A26">
        <v>11531</v>
      </c>
      <c r="B26">
        <v>20100906</v>
      </c>
      <c r="C26">
        <v>257</v>
      </c>
      <c r="D26" t="s">
        <v>254</v>
      </c>
      <c r="E26" t="s">
        <v>255</v>
      </c>
      <c r="F26" t="s">
        <v>256</v>
      </c>
      <c r="G26" t="s">
        <v>314</v>
      </c>
      <c r="H26" t="s">
        <v>258</v>
      </c>
      <c r="I26" t="s">
        <v>259</v>
      </c>
      <c r="J26" t="s">
        <v>260</v>
      </c>
      <c r="K26">
        <v>87</v>
      </c>
      <c r="L26">
        <v>107</v>
      </c>
      <c r="M26">
        <v>172</v>
      </c>
      <c r="N26" t="s">
        <v>261</v>
      </c>
      <c r="O26">
        <v>1</v>
      </c>
      <c r="P26" s="172">
        <v>2.9</v>
      </c>
      <c r="Q26" t="s">
        <v>262</v>
      </c>
      <c r="R26" t="s">
        <v>263</v>
      </c>
      <c r="S26" t="s">
        <v>264</v>
      </c>
      <c r="T26" t="s">
        <v>265</v>
      </c>
      <c r="X26" t="s">
        <v>266</v>
      </c>
      <c r="Y26" t="s">
        <v>267</v>
      </c>
      <c r="Z26">
        <v>0</v>
      </c>
      <c r="AA26" s="173">
        <v>36770</v>
      </c>
      <c r="AC26">
        <v>0</v>
      </c>
    </row>
    <row r="27" spans="1:29" x14ac:dyDescent="0.25">
      <c r="A27">
        <v>11532</v>
      </c>
      <c r="B27">
        <v>20100906</v>
      </c>
      <c r="C27">
        <v>257</v>
      </c>
      <c r="D27" t="s">
        <v>254</v>
      </c>
      <c r="E27" t="s">
        <v>255</v>
      </c>
      <c r="F27" t="s">
        <v>256</v>
      </c>
      <c r="G27" t="s">
        <v>314</v>
      </c>
      <c r="H27" t="s">
        <v>258</v>
      </c>
      <c r="I27" t="s">
        <v>259</v>
      </c>
      <c r="J27" t="s">
        <v>260</v>
      </c>
      <c r="K27">
        <v>87</v>
      </c>
      <c r="L27">
        <v>139</v>
      </c>
      <c r="M27">
        <v>198</v>
      </c>
      <c r="N27" t="s">
        <v>268</v>
      </c>
      <c r="O27">
        <v>1</v>
      </c>
      <c r="P27" s="172">
        <v>1.4</v>
      </c>
      <c r="Q27" t="s">
        <v>262</v>
      </c>
      <c r="R27" t="s">
        <v>263</v>
      </c>
      <c r="S27" t="s">
        <v>264</v>
      </c>
      <c r="T27" t="s">
        <v>265</v>
      </c>
      <c r="X27" t="s">
        <v>266</v>
      </c>
      <c r="Y27" t="s">
        <v>267</v>
      </c>
      <c r="Z27">
        <v>0</v>
      </c>
      <c r="AA27" s="173">
        <v>36770</v>
      </c>
      <c r="AC27">
        <v>0</v>
      </c>
    </row>
    <row r="28" spans="1:29" x14ac:dyDescent="0.25">
      <c r="A28">
        <v>11533</v>
      </c>
      <c r="B28">
        <v>20100907</v>
      </c>
      <c r="C28">
        <v>258</v>
      </c>
      <c r="D28" t="s">
        <v>254</v>
      </c>
      <c r="E28" t="s">
        <v>255</v>
      </c>
      <c r="F28" t="s">
        <v>256</v>
      </c>
      <c r="G28" t="s">
        <v>315</v>
      </c>
      <c r="H28" t="s">
        <v>258</v>
      </c>
      <c r="I28" t="s">
        <v>259</v>
      </c>
      <c r="J28" t="s">
        <v>260</v>
      </c>
      <c r="K28">
        <v>87</v>
      </c>
      <c r="L28">
        <v>107</v>
      </c>
      <c r="M28">
        <v>172</v>
      </c>
      <c r="N28" t="s">
        <v>261</v>
      </c>
      <c r="O28">
        <v>1</v>
      </c>
      <c r="P28" s="172">
        <v>2.9</v>
      </c>
      <c r="Q28" t="s">
        <v>262</v>
      </c>
      <c r="R28" t="s">
        <v>263</v>
      </c>
      <c r="S28" t="s">
        <v>264</v>
      </c>
      <c r="T28" t="s">
        <v>265</v>
      </c>
      <c r="X28" t="s">
        <v>266</v>
      </c>
      <c r="Y28" t="s">
        <v>267</v>
      </c>
      <c r="Z28">
        <v>0</v>
      </c>
      <c r="AA28" s="173">
        <v>36770</v>
      </c>
      <c r="AC28">
        <v>0</v>
      </c>
    </row>
    <row r="29" spans="1:29" x14ac:dyDescent="0.25">
      <c r="A29">
        <v>11534</v>
      </c>
      <c r="B29">
        <v>20100907</v>
      </c>
      <c r="C29">
        <v>258</v>
      </c>
      <c r="D29" t="s">
        <v>254</v>
      </c>
      <c r="E29" t="s">
        <v>255</v>
      </c>
      <c r="F29" t="s">
        <v>256</v>
      </c>
      <c r="G29" t="s">
        <v>315</v>
      </c>
      <c r="H29" t="s">
        <v>258</v>
      </c>
      <c r="I29" t="s">
        <v>259</v>
      </c>
      <c r="J29" t="s">
        <v>260</v>
      </c>
      <c r="K29">
        <v>87</v>
      </c>
      <c r="L29">
        <v>139</v>
      </c>
      <c r="M29">
        <v>198</v>
      </c>
      <c r="N29" t="s">
        <v>268</v>
      </c>
      <c r="O29">
        <v>1</v>
      </c>
      <c r="P29" s="172">
        <v>1.4</v>
      </c>
      <c r="Q29" t="s">
        <v>262</v>
      </c>
      <c r="R29" t="s">
        <v>263</v>
      </c>
      <c r="S29" t="s">
        <v>264</v>
      </c>
      <c r="T29" t="s">
        <v>265</v>
      </c>
      <c r="X29" t="s">
        <v>266</v>
      </c>
      <c r="Y29" t="s">
        <v>267</v>
      </c>
      <c r="Z29">
        <v>0</v>
      </c>
      <c r="AA29" s="173">
        <v>36770</v>
      </c>
      <c r="AC29">
        <v>0</v>
      </c>
    </row>
    <row r="30" spans="1:29" x14ac:dyDescent="0.25">
      <c r="A30">
        <v>11535</v>
      </c>
      <c r="B30">
        <v>20100908</v>
      </c>
      <c r="C30">
        <v>259</v>
      </c>
      <c r="D30" t="s">
        <v>254</v>
      </c>
      <c r="E30" t="s">
        <v>255</v>
      </c>
      <c r="F30" t="s">
        <v>256</v>
      </c>
      <c r="G30" t="s">
        <v>316</v>
      </c>
      <c r="H30" t="s">
        <v>258</v>
      </c>
      <c r="I30" t="s">
        <v>259</v>
      </c>
      <c r="J30" t="s">
        <v>260</v>
      </c>
      <c r="K30">
        <v>87</v>
      </c>
      <c r="L30">
        <v>107</v>
      </c>
      <c r="M30">
        <v>172</v>
      </c>
      <c r="N30" t="s">
        <v>261</v>
      </c>
      <c r="O30">
        <v>1</v>
      </c>
      <c r="P30" s="172">
        <v>2.9</v>
      </c>
      <c r="Q30" t="s">
        <v>262</v>
      </c>
      <c r="R30" t="s">
        <v>263</v>
      </c>
      <c r="S30" t="s">
        <v>264</v>
      </c>
      <c r="T30" t="s">
        <v>265</v>
      </c>
      <c r="X30" t="s">
        <v>266</v>
      </c>
      <c r="Y30" t="s">
        <v>267</v>
      </c>
      <c r="Z30">
        <v>0</v>
      </c>
      <c r="AA30" s="173">
        <v>36770</v>
      </c>
      <c r="AC30">
        <v>0</v>
      </c>
    </row>
    <row r="31" spans="1:29" x14ac:dyDescent="0.25">
      <c r="A31">
        <v>11536</v>
      </c>
      <c r="B31">
        <v>20100908</v>
      </c>
      <c r="C31">
        <v>259</v>
      </c>
      <c r="D31" t="s">
        <v>254</v>
      </c>
      <c r="E31" t="s">
        <v>255</v>
      </c>
      <c r="F31" t="s">
        <v>256</v>
      </c>
      <c r="G31" t="s">
        <v>316</v>
      </c>
      <c r="H31" t="s">
        <v>258</v>
      </c>
      <c r="I31" t="s">
        <v>259</v>
      </c>
      <c r="J31" t="s">
        <v>260</v>
      </c>
      <c r="K31">
        <v>87</v>
      </c>
      <c r="L31">
        <v>139</v>
      </c>
      <c r="M31">
        <v>198</v>
      </c>
      <c r="N31" t="s">
        <v>268</v>
      </c>
      <c r="O31">
        <v>1</v>
      </c>
      <c r="P31" s="172">
        <v>1.4</v>
      </c>
      <c r="Q31" t="s">
        <v>262</v>
      </c>
      <c r="R31" t="s">
        <v>263</v>
      </c>
      <c r="S31" t="s">
        <v>264</v>
      </c>
      <c r="T31" t="s">
        <v>265</v>
      </c>
      <c r="X31" t="s">
        <v>266</v>
      </c>
      <c r="Y31" t="s">
        <v>267</v>
      </c>
      <c r="Z31">
        <v>0</v>
      </c>
      <c r="AA31" s="173">
        <v>36770</v>
      </c>
      <c r="AC31">
        <v>0</v>
      </c>
    </row>
    <row r="32" spans="1:29" x14ac:dyDescent="0.25">
      <c r="A32">
        <v>11537</v>
      </c>
      <c r="B32">
        <v>20100909</v>
      </c>
      <c r="C32">
        <v>260</v>
      </c>
      <c r="D32" t="s">
        <v>254</v>
      </c>
      <c r="E32" t="s">
        <v>255</v>
      </c>
      <c r="F32" t="s">
        <v>256</v>
      </c>
      <c r="G32" t="s">
        <v>317</v>
      </c>
      <c r="H32" t="s">
        <v>258</v>
      </c>
      <c r="I32" t="s">
        <v>259</v>
      </c>
      <c r="J32" t="s">
        <v>260</v>
      </c>
      <c r="K32">
        <v>87</v>
      </c>
      <c r="L32">
        <v>107</v>
      </c>
      <c r="M32">
        <v>172</v>
      </c>
      <c r="N32" t="s">
        <v>261</v>
      </c>
      <c r="O32">
        <v>1</v>
      </c>
      <c r="P32" s="172">
        <v>2.9</v>
      </c>
      <c r="Q32" t="s">
        <v>262</v>
      </c>
      <c r="R32" t="s">
        <v>263</v>
      </c>
      <c r="S32" t="s">
        <v>264</v>
      </c>
      <c r="T32" t="s">
        <v>265</v>
      </c>
      <c r="X32" t="s">
        <v>266</v>
      </c>
      <c r="Y32" t="s">
        <v>267</v>
      </c>
      <c r="Z32">
        <v>0</v>
      </c>
      <c r="AA32" s="173">
        <v>36770</v>
      </c>
      <c r="AC32">
        <v>0</v>
      </c>
    </row>
    <row r="33" spans="1:29" x14ac:dyDescent="0.25">
      <c r="A33">
        <v>11538</v>
      </c>
      <c r="B33">
        <v>20100909</v>
      </c>
      <c r="C33">
        <v>260</v>
      </c>
      <c r="D33" t="s">
        <v>254</v>
      </c>
      <c r="E33" t="s">
        <v>255</v>
      </c>
      <c r="F33" t="s">
        <v>256</v>
      </c>
      <c r="G33" t="s">
        <v>317</v>
      </c>
      <c r="H33" t="s">
        <v>258</v>
      </c>
      <c r="I33" t="s">
        <v>259</v>
      </c>
      <c r="J33" t="s">
        <v>260</v>
      </c>
      <c r="K33">
        <v>87</v>
      </c>
      <c r="L33">
        <v>139</v>
      </c>
      <c r="M33">
        <v>198</v>
      </c>
      <c r="N33" t="s">
        <v>268</v>
      </c>
      <c r="O33">
        <v>1</v>
      </c>
      <c r="P33" s="172">
        <v>1.4</v>
      </c>
      <c r="Q33" t="s">
        <v>262</v>
      </c>
      <c r="R33" t="s">
        <v>263</v>
      </c>
      <c r="S33" t="s">
        <v>264</v>
      </c>
      <c r="T33" t="s">
        <v>265</v>
      </c>
      <c r="X33" t="s">
        <v>266</v>
      </c>
      <c r="Y33" t="s">
        <v>267</v>
      </c>
      <c r="Z33">
        <v>0</v>
      </c>
      <c r="AA33" s="173">
        <v>36770</v>
      </c>
      <c r="AC33">
        <v>0</v>
      </c>
    </row>
    <row r="34" spans="1:29" x14ac:dyDescent="0.25">
      <c r="A34">
        <v>11663</v>
      </c>
      <c r="B34">
        <v>20200902</v>
      </c>
      <c r="C34">
        <v>320</v>
      </c>
      <c r="D34" t="s">
        <v>254</v>
      </c>
      <c r="E34" t="s">
        <v>318</v>
      </c>
      <c r="F34" t="s">
        <v>256</v>
      </c>
      <c r="G34" t="s">
        <v>308</v>
      </c>
      <c r="H34" t="s">
        <v>269</v>
      </c>
      <c r="I34" t="s">
        <v>270</v>
      </c>
      <c r="J34" t="s">
        <v>271</v>
      </c>
      <c r="K34">
        <v>137</v>
      </c>
      <c r="L34">
        <v>0</v>
      </c>
      <c r="M34">
        <v>129</v>
      </c>
      <c r="N34" t="s">
        <v>272</v>
      </c>
      <c r="O34">
        <v>1</v>
      </c>
      <c r="P34" s="172">
        <v>0.95</v>
      </c>
      <c r="Q34" t="s">
        <v>262</v>
      </c>
      <c r="R34" t="s">
        <v>273</v>
      </c>
      <c r="S34" t="s">
        <v>274</v>
      </c>
      <c r="T34" t="s">
        <v>275</v>
      </c>
      <c r="V34">
        <v>3.3</v>
      </c>
      <c r="X34" t="s">
        <v>310</v>
      </c>
      <c r="Y34" t="s">
        <v>311</v>
      </c>
      <c r="Z34">
        <v>0</v>
      </c>
      <c r="AA34" s="173">
        <v>36770</v>
      </c>
      <c r="AC34">
        <v>0</v>
      </c>
    </row>
    <row r="35" spans="1:29" x14ac:dyDescent="0.25">
      <c r="A35">
        <v>11665</v>
      </c>
      <c r="B35">
        <v>20200902</v>
      </c>
      <c r="C35">
        <v>320</v>
      </c>
      <c r="D35" t="s">
        <v>254</v>
      </c>
      <c r="E35" t="s">
        <v>318</v>
      </c>
      <c r="F35" t="s">
        <v>256</v>
      </c>
      <c r="G35" t="s">
        <v>308</v>
      </c>
      <c r="H35" t="s">
        <v>278</v>
      </c>
      <c r="J35" t="s">
        <v>279</v>
      </c>
      <c r="K35">
        <v>303</v>
      </c>
      <c r="L35">
        <v>0</v>
      </c>
      <c r="M35">
        <v>129</v>
      </c>
      <c r="N35" t="s">
        <v>272</v>
      </c>
      <c r="O35">
        <v>1</v>
      </c>
      <c r="P35" s="172">
        <v>4.41</v>
      </c>
      <c r="Q35" t="s">
        <v>262</v>
      </c>
      <c r="R35" t="s">
        <v>273</v>
      </c>
      <c r="S35" t="s">
        <v>274</v>
      </c>
      <c r="T35" t="s">
        <v>275</v>
      </c>
      <c r="V35">
        <v>3.3</v>
      </c>
      <c r="X35" t="s">
        <v>310</v>
      </c>
      <c r="Y35" t="s">
        <v>311</v>
      </c>
      <c r="Z35">
        <v>0</v>
      </c>
      <c r="AA35" s="173">
        <v>36770</v>
      </c>
      <c r="AC35">
        <v>0</v>
      </c>
    </row>
    <row r="36" spans="1:29" x14ac:dyDescent="0.25">
      <c r="A36">
        <v>11667</v>
      </c>
      <c r="B36">
        <v>20200902</v>
      </c>
      <c r="C36">
        <v>320</v>
      </c>
      <c r="D36" t="s">
        <v>254</v>
      </c>
      <c r="E36" t="s">
        <v>318</v>
      </c>
      <c r="F36" t="s">
        <v>256</v>
      </c>
      <c r="G36" t="s">
        <v>308</v>
      </c>
      <c r="H36" t="s">
        <v>283</v>
      </c>
      <c r="J36" t="s">
        <v>284</v>
      </c>
      <c r="K36">
        <v>334</v>
      </c>
      <c r="L36">
        <v>0</v>
      </c>
      <c r="M36">
        <v>129</v>
      </c>
      <c r="N36" t="s">
        <v>272</v>
      </c>
      <c r="O36">
        <v>1</v>
      </c>
      <c r="P36" s="172">
        <v>0.31</v>
      </c>
      <c r="Q36" t="s">
        <v>262</v>
      </c>
      <c r="R36" t="s">
        <v>273</v>
      </c>
      <c r="S36" t="s">
        <v>274</v>
      </c>
      <c r="T36" t="s">
        <v>275</v>
      </c>
      <c r="V36">
        <v>3.3</v>
      </c>
      <c r="X36" t="s">
        <v>310</v>
      </c>
      <c r="Y36" t="s">
        <v>311</v>
      </c>
      <c r="Z36">
        <v>0</v>
      </c>
      <c r="AA36" s="173">
        <v>36770</v>
      </c>
      <c r="AC36">
        <v>0</v>
      </c>
    </row>
    <row r="37" spans="1:29" x14ac:dyDescent="0.25">
      <c r="A37">
        <v>11669</v>
      </c>
      <c r="B37">
        <v>20200902</v>
      </c>
      <c r="C37">
        <v>320</v>
      </c>
      <c r="D37" t="s">
        <v>254</v>
      </c>
      <c r="E37" t="s">
        <v>318</v>
      </c>
      <c r="F37" t="s">
        <v>256</v>
      </c>
      <c r="G37" t="s">
        <v>308</v>
      </c>
      <c r="H37" t="s">
        <v>287</v>
      </c>
      <c r="J37" t="s">
        <v>288</v>
      </c>
      <c r="K37">
        <v>338</v>
      </c>
      <c r="L37">
        <v>0</v>
      </c>
      <c r="M37">
        <v>129</v>
      </c>
      <c r="N37" t="s">
        <v>272</v>
      </c>
      <c r="O37">
        <v>1</v>
      </c>
      <c r="P37" s="172">
        <v>0.31</v>
      </c>
      <c r="Q37" t="s">
        <v>262</v>
      </c>
      <c r="R37" t="s">
        <v>273</v>
      </c>
      <c r="S37" t="s">
        <v>274</v>
      </c>
      <c r="T37" t="s">
        <v>275</v>
      </c>
      <c r="V37">
        <v>3.3</v>
      </c>
      <c r="X37" t="s">
        <v>310</v>
      </c>
      <c r="Y37" t="s">
        <v>311</v>
      </c>
      <c r="Z37">
        <v>0</v>
      </c>
      <c r="AA37" s="173">
        <v>36770</v>
      </c>
      <c r="AC37">
        <v>0</v>
      </c>
    </row>
    <row r="38" spans="1:29" x14ac:dyDescent="0.25">
      <c r="A38">
        <v>11671</v>
      </c>
      <c r="B38">
        <v>20200902</v>
      </c>
      <c r="C38">
        <v>320</v>
      </c>
      <c r="D38" t="s">
        <v>254</v>
      </c>
      <c r="E38" t="s">
        <v>318</v>
      </c>
      <c r="F38" t="s">
        <v>256</v>
      </c>
      <c r="G38" t="s">
        <v>308</v>
      </c>
      <c r="J38" t="s">
        <v>312</v>
      </c>
      <c r="K38">
        <v>381</v>
      </c>
      <c r="L38">
        <v>0</v>
      </c>
      <c r="M38">
        <v>129</v>
      </c>
      <c r="N38" t="s">
        <v>272</v>
      </c>
      <c r="O38">
        <v>1</v>
      </c>
      <c r="P38" s="172">
        <v>0.28999999999999998</v>
      </c>
      <c r="Q38" t="s">
        <v>262</v>
      </c>
      <c r="R38" t="s">
        <v>273</v>
      </c>
      <c r="S38" t="s">
        <v>274</v>
      </c>
      <c r="T38" t="s">
        <v>275</v>
      </c>
      <c r="V38">
        <v>3.3</v>
      </c>
      <c r="X38" t="s">
        <v>310</v>
      </c>
      <c r="Y38" t="s">
        <v>311</v>
      </c>
      <c r="Z38">
        <v>0</v>
      </c>
      <c r="AA38" s="173">
        <v>36770</v>
      </c>
      <c r="AC38">
        <v>0</v>
      </c>
    </row>
    <row r="39" spans="1:29" x14ac:dyDescent="0.25">
      <c r="A39">
        <v>11673</v>
      </c>
      <c r="B39">
        <v>20200902</v>
      </c>
      <c r="C39">
        <v>320</v>
      </c>
      <c r="D39" t="s">
        <v>254</v>
      </c>
      <c r="E39" t="s">
        <v>318</v>
      </c>
      <c r="F39" t="s">
        <v>256</v>
      </c>
      <c r="G39" t="s">
        <v>308</v>
      </c>
      <c r="J39" t="s">
        <v>307</v>
      </c>
      <c r="K39">
        <v>399</v>
      </c>
      <c r="L39">
        <v>0</v>
      </c>
      <c r="M39">
        <v>129</v>
      </c>
      <c r="N39" t="s">
        <v>272</v>
      </c>
      <c r="O39">
        <v>1</v>
      </c>
      <c r="P39" s="172">
        <v>0.35</v>
      </c>
      <c r="Q39" t="s">
        <v>262</v>
      </c>
      <c r="R39" t="s">
        <v>273</v>
      </c>
      <c r="S39" t="s">
        <v>274</v>
      </c>
      <c r="T39" t="s">
        <v>275</v>
      </c>
      <c r="V39">
        <v>3.3</v>
      </c>
      <c r="X39" t="s">
        <v>310</v>
      </c>
      <c r="Y39" t="s">
        <v>311</v>
      </c>
      <c r="Z39">
        <v>0</v>
      </c>
      <c r="AA39" s="173">
        <v>36770</v>
      </c>
      <c r="AC39">
        <v>0</v>
      </c>
    </row>
    <row r="40" spans="1:29" x14ac:dyDescent="0.25">
      <c r="A40">
        <v>11674</v>
      </c>
      <c r="B40">
        <v>20200905</v>
      </c>
      <c r="C40">
        <v>321</v>
      </c>
      <c r="D40" t="s">
        <v>254</v>
      </c>
      <c r="E40" t="s">
        <v>318</v>
      </c>
      <c r="F40" t="s">
        <v>256</v>
      </c>
      <c r="G40" t="s">
        <v>313</v>
      </c>
      <c r="H40" t="s">
        <v>258</v>
      </c>
      <c r="I40" t="s">
        <v>259</v>
      </c>
      <c r="J40" t="s">
        <v>260</v>
      </c>
      <c r="K40">
        <v>87</v>
      </c>
      <c r="L40">
        <v>107</v>
      </c>
      <c r="M40">
        <v>172</v>
      </c>
      <c r="N40" t="s">
        <v>261</v>
      </c>
      <c r="O40">
        <v>1</v>
      </c>
      <c r="P40" s="172">
        <v>2.9</v>
      </c>
      <c r="Q40" t="s">
        <v>262</v>
      </c>
      <c r="R40" t="s">
        <v>263</v>
      </c>
      <c r="S40" t="s">
        <v>264</v>
      </c>
      <c r="T40" t="s">
        <v>265</v>
      </c>
      <c r="X40" t="s">
        <v>266</v>
      </c>
      <c r="Y40" t="s">
        <v>267</v>
      </c>
      <c r="Z40">
        <v>0</v>
      </c>
      <c r="AA40" s="173">
        <v>36770</v>
      </c>
      <c r="AC40">
        <v>0</v>
      </c>
    </row>
    <row r="41" spans="1:29" x14ac:dyDescent="0.25">
      <c r="A41">
        <v>12233</v>
      </c>
      <c r="B41">
        <v>20200901</v>
      </c>
      <c r="C41">
        <v>319</v>
      </c>
      <c r="D41" t="s">
        <v>254</v>
      </c>
      <c r="E41" t="s">
        <v>318</v>
      </c>
      <c r="F41" t="s">
        <v>256</v>
      </c>
      <c r="G41" t="s">
        <v>257</v>
      </c>
      <c r="H41" t="s">
        <v>258</v>
      </c>
      <c r="I41" t="s">
        <v>259</v>
      </c>
      <c r="J41" t="s">
        <v>260</v>
      </c>
      <c r="K41">
        <v>87</v>
      </c>
      <c r="L41">
        <v>107</v>
      </c>
      <c r="M41">
        <v>172</v>
      </c>
      <c r="N41" t="s">
        <v>261</v>
      </c>
      <c r="O41">
        <v>1</v>
      </c>
      <c r="P41" s="172">
        <v>2.9</v>
      </c>
      <c r="Q41" t="s">
        <v>262</v>
      </c>
      <c r="R41" t="s">
        <v>263</v>
      </c>
      <c r="S41" t="s">
        <v>264</v>
      </c>
      <c r="T41" t="s">
        <v>265</v>
      </c>
      <c r="X41" t="s">
        <v>266</v>
      </c>
      <c r="Y41" t="s">
        <v>267</v>
      </c>
      <c r="Z41">
        <v>0</v>
      </c>
      <c r="AA41" s="173">
        <v>36770</v>
      </c>
      <c r="AC41">
        <v>0</v>
      </c>
    </row>
    <row r="42" spans="1:29" x14ac:dyDescent="0.25">
      <c r="A42">
        <v>12234</v>
      </c>
      <c r="B42">
        <v>20200901</v>
      </c>
      <c r="C42">
        <v>319</v>
      </c>
      <c r="D42" t="s">
        <v>254</v>
      </c>
      <c r="E42" t="s">
        <v>318</v>
      </c>
      <c r="F42" t="s">
        <v>256</v>
      </c>
      <c r="G42" t="s">
        <v>257</v>
      </c>
      <c r="H42" t="s">
        <v>258</v>
      </c>
      <c r="I42" t="s">
        <v>259</v>
      </c>
      <c r="J42" t="s">
        <v>260</v>
      </c>
      <c r="K42">
        <v>87</v>
      </c>
      <c r="L42">
        <v>139</v>
      </c>
      <c r="M42">
        <v>198</v>
      </c>
      <c r="N42" t="s">
        <v>268</v>
      </c>
      <c r="O42">
        <v>1</v>
      </c>
      <c r="P42" s="172">
        <v>1.4</v>
      </c>
      <c r="Q42" t="s">
        <v>262</v>
      </c>
      <c r="R42" t="s">
        <v>263</v>
      </c>
      <c r="S42" t="s">
        <v>264</v>
      </c>
      <c r="T42" t="s">
        <v>265</v>
      </c>
      <c r="X42" t="s">
        <v>266</v>
      </c>
      <c r="Y42" t="s">
        <v>267</v>
      </c>
      <c r="Z42">
        <v>0</v>
      </c>
      <c r="AA42" s="173">
        <v>36770</v>
      </c>
      <c r="AC42">
        <v>0</v>
      </c>
    </row>
    <row r="43" spans="1:29" x14ac:dyDescent="0.25">
      <c r="A43">
        <v>12236</v>
      </c>
      <c r="B43">
        <v>20200901</v>
      </c>
      <c r="C43">
        <v>319</v>
      </c>
      <c r="D43" t="s">
        <v>254</v>
      </c>
      <c r="E43" t="s">
        <v>318</v>
      </c>
      <c r="F43" t="s">
        <v>256</v>
      </c>
      <c r="G43" t="s">
        <v>257</v>
      </c>
      <c r="H43" t="s">
        <v>269</v>
      </c>
      <c r="I43" t="s">
        <v>270</v>
      </c>
      <c r="J43" t="s">
        <v>271</v>
      </c>
      <c r="K43">
        <v>137</v>
      </c>
      <c r="L43">
        <v>0</v>
      </c>
      <c r="M43">
        <v>129</v>
      </c>
      <c r="N43" t="s">
        <v>272</v>
      </c>
      <c r="O43">
        <v>1</v>
      </c>
      <c r="P43" s="172">
        <v>3.3E-3</v>
      </c>
      <c r="Q43" t="s">
        <v>262</v>
      </c>
      <c r="R43" t="s">
        <v>273</v>
      </c>
      <c r="S43" t="s">
        <v>274</v>
      </c>
      <c r="T43" t="s">
        <v>275</v>
      </c>
      <c r="V43">
        <v>3.1</v>
      </c>
      <c r="X43" t="s">
        <v>277</v>
      </c>
      <c r="Y43" t="s">
        <v>267</v>
      </c>
      <c r="Z43">
        <v>0</v>
      </c>
      <c r="AA43" s="173">
        <v>36617</v>
      </c>
      <c r="AC43">
        <v>0</v>
      </c>
    </row>
    <row r="44" spans="1:29" x14ac:dyDescent="0.25">
      <c r="A44">
        <v>12238</v>
      </c>
      <c r="B44">
        <v>20200901</v>
      </c>
      <c r="C44">
        <v>319</v>
      </c>
      <c r="D44" t="s">
        <v>254</v>
      </c>
      <c r="E44" t="s">
        <v>318</v>
      </c>
      <c r="F44" t="s">
        <v>256</v>
      </c>
      <c r="G44" t="s">
        <v>257</v>
      </c>
      <c r="H44" t="s">
        <v>278</v>
      </c>
      <c r="J44" t="s">
        <v>279</v>
      </c>
      <c r="K44">
        <v>303</v>
      </c>
      <c r="L44">
        <v>0</v>
      </c>
      <c r="M44">
        <v>129</v>
      </c>
      <c r="N44" t="s">
        <v>272</v>
      </c>
      <c r="O44">
        <v>1</v>
      </c>
      <c r="P44" s="172">
        <v>0.88</v>
      </c>
      <c r="Q44" t="s">
        <v>262</v>
      </c>
      <c r="R44" t="s">
        <v>273</v>
      </c>
      <c r="S44" t="s">
        <v>274</v>
      </c>
      <c r="T44" t="s">
        <v>275</v>
      </c>
      <c r="V44">
        <v>3.1</v>
      </c>
      <c r="X44" t="s">
        <v>277</v>
      </c>
      <c r="Y44" t="s">
        <v>267</v>
      </c>
      <c r="Z44">
        <v>0</v>
      </c>
      <c r="AA44" s="173">
        <v>36617</v>
      </c>
      <c r="AC44">
        <v>0</v>
      </c>
    </row>
    <row r="45" spans="1:29" x14ac:dyDescent="0.25">
      <c r="A45">
        <v>12239</v>
      </c>
      <c r="B45">
        <v>20200901</v>
      </c>
      <c r="C45">
        <v>319</v>
      </c>
      <c r="D45" t="s">
        <v>254</v>
      </c>
      <c r="E45" t="s">
        <v>318</v>
      </c>
      <c r="F45" t="s">
        <v>256</v>
      </c>
      <c r="G45" t="s">
        <v>257</v>
      </c>
      <c r="H45" t="s">
        <v>280</v>
      </c>
      <c r="J45" t="s">
        <v>281</v>
      </c>
      <c r="K45">
        <v>330</v>
      </c>
      <c r="L45">
        <v>0</v>
      </c>
      <c r="M45">
        <v>129</v>
      </c>
      <c r="N45" t="s">
        <v>272</v>
      </c>
      <c r="O45">
        <v>1</v>
      </c>
      <c r="P45" s="172">
        <v>7.1999999999999998E-3</v>
      </c>
      <c r="Q45" t="s">
        <v>262</v>
      </c>
      <c r="R45" t="s">
        <v>273</v>
      </c>
      <c r="S45" t="s">
        <v>274</v>
      </c>
      <c r="T45" t="s">
        <v>275</v>
      </c>
      <c r="V45">
        <v>3.1</v>
      </c>
      <c r="W45" t="s">
        <v>319</v>
      </c>
      <c r="X45" t="s">
        <v>277</v>
      </c>
      <c r="Y45" t="s">
        <v>320</v>
      </c>
      <c r="Z45">
        <v>0</v>
      </c>
      <c r="AA45" s="173">
        <v>38018</v>
      </c>
      <c r="AC45">
        <v>0</v>
      </c>
    </row>
    <row r="46" spans="1:29" x14ac:dyDescent="0.25">
      <c r="A46">
        <v>12240</v>
      </c>
      <c r="B46">
        <v>20200901</v>
      </c>
      <c r="C46">
        <v>319</v>
      </c>
      <c r="D46" t="s">
        <v>254</v>
      </c>
      <c r="E46" t="s">
        <v>318</v>
      </c>
      <c r="F46" t="s">
        <v>256</v>
      </c>
      <c r="G46" t="s">
        <v>257</v>
      </c>
      <c r="H46" t="s">
        <v>283</v>
      </c>
      <c r="J46" t="s">
        <v>284</v>
      </c>
      <c r="K46">
        <v>334</v>
      </c>
      <c r="L46">
        <v>0</v>
      </c>
      <c r="M46">
        <v>129</v>
      </c>
      <c r="N46" t="s">
        <v>272</v>
      </c>
      <c r="O46">
        <v>1</v>
      </c>
      <c r="P46" s="172">
        <v>4.7999999999999996E-3</v>
      </c>
      <c r="Q46" t="s">
        <v>262</v>
      </c>
      <c r="R46" t="s">
        <v>273</v>
      </c>
      <c r="S46" t="s">
        <v>274</v>
      </c>
      <c r="T46" t="s">
        <v>275</v>
      </c>
      <c r="V46">
        <v>3.1</v>
      </c>
      <c r="X46" t="s">
        <v>277</v>
      </c>
      <c r="Y46" t="s">
        <v>267</v>
      </c>
      <c r="Z46">
        <v>0</v>
      </c>
      <c r="AA46" s="173">
        <v>38018</v>
      </c>
      <c r="AC46">
        <v>0</v>
      </c>
    </row>
    <row r="47" spans="1:29" x14ac:dyDescent="0.25">
      <c r="A47">
        <v>12242</v>
      </c>
      <c r="B47">
        <v>20200901</v>
      </c>
      <c r="C47">
        <v>319</v>
      </c>
      <c r="D47" t="s">
        <v>254</v>
      </c>
      <c r="E47" t="s">
        <v>318</v>
      </c>
      <c r="F47" t="s">
        <v>256</v>
      </c>
      <c r="G47" t="s">
        <v>257</v>
      </c>
      <c r="H47" t="s">
        <v>285</v>
      </c>
      <c r="J47" t="s">
        <v>286</v>
      </c>
      <c r="K47">
        <v>336</v>
      </c>
      <c r="L47">
        <v>0</v>
      </c>
      <c r="M47">
        <v>129</v>
      </c>
      <c r="N47" t="s">
        <v>272</v>
      </c>
      <c r="O47">
        <v>1</v>
      </c>
      <c r="P47" s="172">
        <v>1.2E-2</v>
      </c>
      <c r="Q47" t="s">
        <v>262</v>
      </c>
      <c r="R47" t="s">
        <v>273</v>
      </c>
      <c r="S47" t="s">
        <v>274</v>
      </c>
      <c r="T47" t="s">
        <v>275</v>
      </c>
      <c r="V47">
        <v>3.1</v>
      </c>
      <c r="X47" t="s">
        <v>277</v>
      </c>
      <c r="Y47" t="s">
        <v>267</v>
      </c>
      <c r="Z47">
        <v>0</v>
      </c>
      <c r="AA47" s="173">
        <v>36617</v>
      </c>
      <c r="AC47">
        <v>0</v>
      </c>
    </row>
    <row r="48" spans="1:29" x14ac:dyDescent="0.25">
      <c r="A48">
        <v>12243</v>
      </c>
      <c r="B48">
        <v>20200901</v>
      </c>
      <c r="C48">
        <v>319</v>
      </c>
      <c r="D48" t="s">
        <v>254</v>
      </c>
      <c r="E48" t="s">
        <v>318</v>
      </c>
      <c r="F48" t="s">
        <v>256</v>
      </c>
      <c r="G48" t="s">
        <v>257</v>
      </c>
      <c r="H48" t="s">
        <v>287</v>
      </c>
      <c r="J48" t="s">
        <v>288</v>
      </c>
      <c r="K48">
        <v>338</v>
      </c>
      <c r="L48">
        <v>0</v>
      </c>
      <c r="M48">
        <v>129</v>
      </c>
      <c r="N48" t="s">
        <v>272</v>
      </c>
      <c r="O48">
        <v>1</v>
      </c>
      <c r="P48" s="172">
        <v>4.6080000000000001E-3</v>
      </c>
      <c r="Q48" t="s">
        <v>262</v>
      </c>
      <c r="R48" t="s">
        <v>273</v>
      </c>
      <c r="S48" t="s">
        <v>274</v>
      </c>
      <c r="T48" t="s">
        <v>275</v>
      </c>
      <c r="W48" t="s">
        <v>321</v>
      </c>
      <c r="X48" t="s">
        <v>290</v>
      </c>
      <c r="Y48" t="s">
        <v>291</v>
      </c>
      <c r="Z48">
        <v>0</v>
      </c>
      <c r="AA48" s="173">
        <v>38018</v>
      </c>
      <c r="AC48">
        <v>0</v>
      </c>
    </row>
    <row r="49" spans="1:29" x14ac:dyDescent="0.25">
      <c r="A49">
        <v>12246</v>
      </c>
      <c r="B49">
        <v>20200901</v>
      </c>
      <c r="C49">
        <v>319</v>
      </c>
      <c r="D49" t="s">
        <v>254</v>
      </c>
      <c r="E49" t="s">
        <v>318</v>
      </c>
      <c r="F49" t="s">
        <v>256</v>
      </c>
      <c r="G49" t="s">
        <v>257</v>
      </c>
      <c r="H49" t="s">
        <v>292</v>
      </c>
      <c r="J49" t="s">
        <v>293</v>
      </c>
      <c r="K49">
        <v>339</v>
      </c>
      <c r="L49">
        <v>0</v>
      </c>
      <c r="M49">
        <v>129</v>
      </c>
      <c r="N49" t="s">
        <v>272</v>
      </c>
      <c r="O49">
        <v>1</v>
      </c>
      <c r="P49" s="172">
        <v>1.1809999999999999E-2</v>
      </c>
      <c r="Q49" t="s">
        <v>262</v>
      </c>
      <c r="R49" t="s">
        <v>273</v>
      </c>
      <c r="S49" t="s">
        <v>274</v>
      </c>
      <c r="T49" t="s">
        <v>275</v>
      </c>
      <c r="W49" t="s">
        <v>294</v>
      </c>
      <c r="X49" t="s">
        <v>295</v>
      </c>
      <c r="Y49" t="s">
        <v>291</v>
      </c>
      <c r="Z49">
        <v>0</v>
      </c>
      <c r="AA49" s="173">
        <v>38018</v>
      </c>
      <c r="AC49">
        <v>0</v>
      </c>
    </row>
    <row r="50" spans="1:29" x14ac:dyDescent="0.25">
      <c r="A50">
        <v>12247</v>
      </c>
      <c r="B50">
        <v>20200901</v>
      </c>
      <c r="C50">
        <v>319</v>
      </c>
      <c r="D50" t="s">
        <v>254</v>
      </c>
      <c r="E50" t="s">
        <v>318</v>
      </c>
      <c r="F50" t="s">
        <v>256</v>
      </c>
      <c r="G50" t="s">
        <v>257</v>
      </c>
      <c r="H50" t="s">
        <v>296</v>
      </c>
      <c r="J50" t="s">
        <v>297</v>
      </c>
      <c r="K50">
        <v>340</v>
      </c>
      <c r="L50">
        <v>0</v>
      </c>
      <c r="M50">
        <v>129</v>
      </c>
      <c r="N50" t="s">
        <v>272</v>
      </c>
      <c r="O50">
        <v>1</v>
      </c>
      <c r="P50" s="172">
        <v>4.3200000000000001E-3</v>
      </c>
      <c r="Q50" t="s">
        <v>262</v>
      </c>
      <c r="R50" t="s">
        <v>273</v>
      </c>
      <c r="S50" t="s">
        <v>274</v>
      </c>
      <c r="T50" t="s">
        <v>275</v>
      </c>
      <c r="W50" t="s">
        <v>298</v>
      </c>
      <c r="X50" t="s">
        <v>290</v>
      </c>
      <c r="Y50" t="s">
        <v>291</v>
      </c>
      <c r="Z50">
        <v>0</v>
      </c>
      <c r="AA50" s="173">
        <v>38018</v>
      </c>
      <c r="AC50">
        <v>0</v>
      </c>
    </row>
    <row r="51" spans="1:29" x14ac:dyDescent="0.25">
      <c r="A51">
        <v>12248</v>
      </c>
      <c r="B51">
        <v>20200901</v>
      </c>
      <c r="C51">
        <v>319</v>
      </c>
      <c r="D51" t="s">
        <v>254</v>
      </c>
      <c r="E51" t="s">
        <v>318</v>
      </c>
      <c r="F51" t="s">
        <v>256</v>
      </c>
      <c r="G51" t="s">
        <v>257</v>
      </c>
      <c r="H51" t="s">
        <v>299</v>
      </c>
      <c r="J51" t="s">
        <v>300</v>
      </c>
      <c r="K51">
        <v>341</v>
      </c>
      <c r="L51">
        <v>0</v>
      </c>
      <c r="M51">
        <v>129</v>
      </c>
      <c r="N51" t="s">
        <v>272</v>
      </c>
      <c r="O51">
        <v>1</v>
      </c>
      <c r="P51" s="172">
        <v>1.107E-2</v>
      </c>
      <c r="Q51" t="s">
        <v>262</v>
      </c>
      <c r="R51" t="s">
        <v>273</v>
      </c>
      <c r="S51" t="s">
        <v>274</v>
      </c>
      <c r="T51" t="s">
        <v>275</v>
      </c>
      <c r="W51" t="s">
        <v>301</v>
      </c>
      <c r="X51" t="s">
        <v>295</v>
      </c>
      <c r="Y51" t="s">
        <v>291</v>
      </c>
      <c r="Z51">
        <v>0</v>
      </c>
      <c r="AA51" s="173">
        <v>38018</v>
      </c>
      <c r="AC51">
        <v>0</v>
      </c>
    </row>
    <row r="52" spans="1:29" x14ac:dyDescent="0.25">
      <c r="A52">
        <v>12249</v>
      </c>
      <c r="B52">
        <v>20200901</v>
      </c>
      <c r="C52">
        <v>319</v>
      </c>
      <c r="D52" t="s">
        <v>254</v>
      </c>
      <c r="E52" t="s">
        <v>318</v>
      </c>
      <c r="F52" t="s">
        <v>256</v>
      </c>
      <c r="G52" t="s">
        <v>257</v>
      </c>
      <c r="H52" t="s">
        <v>302</v>
      </c>
      <c r="I52" s="173">
        <v>2025884</v>
      </c>
      <c r="J52" t="s">
        <v>303</v>
      </c>
      <c r="K52">
        <v>380</v>
      </c>
      <c r="L52">
        <v>0</v>
      </c>
      <c r="M52">
        <v>129</v>
      </c>
      <c r="N52" t="s">
        <v>272</v>
      </c>
      <c r="O52">
        <v>1</v>
      </c>
      <c r="P52" t="s">
        <v>59</v>
      </c>
      <c r="Q52" t="s">
        <v>262</v>
      </c>
      <c r="R52" t="s">
        <v>273</v>
      </c>
      <c r="S52" t="s">
        <v>264</v>
      </c>
      <c r="T52" t="s">
        <v>265</v>
      </c>
      <c r="U52" t="s">
        <v>304</v>
      </c>
      <c r="V52">
        <v>3.1</v>
      </c>
      <c r="W52" t="s">
        <v>322</v>
      </c>
      <c r="X52" t="s">
        <v>277</v>
      </c>
      <c r="Y52" t="s">
        <v>306</v>
      </c>
      <c r="Z52">
        <v>0</v>
      </c>
      <c r="AA52" s="173">
        <v>36617</v>
      </c>
      <c r="AC52">
        <v>0</v>
      </c>
    </row>
    <row r="53" spans="1:29" x14ac:dyDescent="0.25">
      <c r="A53">
        <v>12252</v>
      </c>
      <c r="B53">
        <v>20200901</v>
      </c>
      <c r="C53">
        <v>319</v>
      </c>
      <c r="D53" t="s">
        <v>254</v>
      </c>
      <c r="E53" t="s">
        <v>318</v>
      </c>
      <c r="F53" t="s">
        <v>256</v>
      </c>
      <c r="G53" t="s">
        <v>257</v>
      </c>
      <c r="J53" t="s">
        <v>307</v>
      </c>
      <c r="K53">
        <v>399</v>
      </c>
      <c r="L53">
        <v>0</v>
      </c>
      <c r="M53">
        <v>129</v>
      </c>
      <c r="N53" t="s">
        <v>272</v>
      </c>
      <c r="O53">
        <v>1</v>
      </c>
      <c r="P53" s="172">
        <v>4.0000000000000001E-3</v>
      </c>
      <c r="Q53" t="s">
        <v>262</v>
      </c>
      <c r="R53" t="s">
        <v>273</v>
      </c>
      <c r="S53" t="s">
        <v>264</v>
      </c>
      <c r="T53" t="s">
        <v>265</v>
      </c>
      <c r="V53">
        <v>3.1</v>
      </c>
      <c r="X53" t="s">
        <v>277</v>
      </c>
      <c r="Y53" t="s">
        <v>267</v>
      </c>
      <c r="Z53">
        <v>0</v>
      </c>
      <c r="AA53" s="173">
        <v>36617</v>
      </c>
      <c r="AC53">
        <v>0</v>
      </c>
    </row>
    <row r="54" spans="1:29" x14ac:dyDescent="0.25">
      <c r="A54">
        <v>12253</v>
      </c>
      <c r="B54">
        <v>20200902</v>
      </c>
      <c r="C54">
        <v>320</v>
      </c>
      <c r="D54" t="s">
        <v>254</v>
      </c>
      <c r="E54" t="s">
        <v>318</v>
      </c>
      <c r="F54" t="s">
        <v>256</v>
      </c>
      <c r="G54" t="s">
        <v>308</v>
      </c>
      <c r="H54" t="s">
        <v>258</v>
      </c>
      <c r="I54" t="s">
        <v>259</v>
      </c>
      <c r="J54" t="s">
        <v>260</v>
      </c>
      <c r="K54">
        <v>87</v>
      </c>
      <c r="L54">
        <v>107</v>
      </c>
      <c r="M54">
        <v>172</v>
      </c>
      <c r="N54" t="s">
        <v>261</v>
      </c>
      <c r="O54">
        <v>1</v>
      </c>
      <c r="P54" s="172">
        <v>2.9</v>
      </c>
      <c r="Q54" t="s">
        <v>262</v>
      </c>
      <c r="R54" t="s">
        <v>263</v>
      </c>
      <c r="S54" t="s">
        <v>264</v>
      </c>
      <c r="T54" t="s">
        <v>265</v>
      </c>
      <c r="X54" t="s">
        <v>266</v>
      </c>
      <c r="Y54" t="s">
        <v>267</v>
      </c>
      <c r="Z54">
        <v>0</v>
      </c>
      <c r="AA54" s="173">
        <v>36770</v>
      </c>
      <c r="AC54">
        <v>0</v>
      </c>
    </row>
    <row r="55" spans="1:29" x14ac:dyDescent="0.25">
      <c r="A55">
        <v>12254</v>
      </c>
      <c r="B55">
        <v>20200902</v>
      </c>
      <c r="C55">
        <v>320</v>
      </c>
      <c r="D55" t="s">
        <v>254</v>
      </c>
      <c r="E55" t="s">
        <v>318</v>
      </c>
      <c r="F55" t="s">
        <v>256</v>
      </c>
      <c r="G55" t="s">
        <v>308</v>
      </c>
      <c r="H55" t="s">
        <v>258</v>
      </c>
      <c r="I55" t="s">
        <v>259</v>
      </c>
      <c r="J55" t="s">
        <v>260</v>
      </c>
      <c r="K55">
        <v>87</v>
      </c>
      <c r="L55">
        <v>139</v>
      </c>
      <c r="M55">
        <v>198</v>
      </c>
      <c r="N55" t="s">
        <v>268</v>
      </c>
      <c r="O55">
        <v>1</v>
      </c>
      <c r="P55" s="172">
        <v>1.4</v>
      </c>
      <c r="Q55" t="s">
        <v>262</v>
      </c>
      <c r="R55" t="s">
        <v>263</v>
      </c>
      <c r="S55" t="s">
        <v>264</v>
      </c>
      <c r="T55" t="s">
        <v>265</v>
      </c>
      <c r="X55" t="s">
        <v>266</v>
      </c>
      <c r="Y55" t="s">
        <v>267</v>
      </c>
      <c r="Z55">
        <v>0</v>
      </c>
      <c r="AA55" s="173">
        <v>36770</v>
      </c>
      <c r="AC55">
        <v>0</v>
      </c>
    </row>
    <row r="56" spans="1:29" x14ac:dyDescent="0.25">
      <c r="A56">
        <v>12256</v>
      </c>
      <c r="B56">
        <v>20200905</v>
      </c>
      <c r="C56">
        <v>321</v>
      </c>
      <c r="D56" t="s">
        <v>254</v>
      </c>
      <c r="E56" t="s">
        <v>318</v>
      </c>
      <c r="F56" t="s">
        <v>256</v>
      </c>
      <c r="G56" t="s">
        <v>313</v>
      </c>
      <c r="H56" t="s">
        <v>258</v>
      </c>
      <c r="I56" t="s">
        <v>259</v>
      </c>
      <c r="J56" t="s">
        <v>260</v>
      </c>
      <c r="K56">
        <v>87</v>
      </c>
      <c r="L56">
        <v>139</v>
      </c>
      <c r="M56">
        <v>198</v>
      </c>
      <c r="N56" t="s">
        <v>268</v>
      </c>
      <c r="O56">
        <v>1</v>
      </c>
      <c r="P56" s="172">
        <v>1.4</v>
      </c>
      <c r="Q56" t="s">
        <v>262</v>
      </c>
      <c r="R56" t="s">
        <v>263</v>
      </c>
      <c r="S56" t="s">
        <v>264</v>
      </c>
      <c r="T56" t="s">
        <v>265</v>
      </c>
      <c r="X56" t="s">
        <v>266</v>
      </c>
      <c r="Y56" t="s">
        <v>267</v>
      </c>
      <c r="Z56">
        <v>0</v>
      </c>
      <c r="AA56" s="173">
        <v>36770</v>
      </c>
      <c r="AC56">
        <v>0</v>
      </c>
    </row>
    <row r="57" spans="1:29" x14ac:dyDescent="0.25">
      <c r="A57">
        <v>12257</v>
      </c>
      <c r="B57">
        <v>20200906</v>
      </c>
      <c r="C57">
        <v>322</v>
      </c>
      <c r="D57" t="s">
        <v>254</v>
      </c>
      <c r="E57" t="s">
        <v>318</v>
      </c>
      <c r="F57" t="s">
        <v>256</v>
      </c>
      <c r="G57" t="s">
        <v>323</v>
      </c>
      <c r="H57" t="s">
        <v>258</v>
      </c>
      <c r="I57" t="s">
        <v>259</v>
      </c>
      <c r="J57" t="s">
        <v>260</v>
      </c>
      <c r="K57">
        <v>87</v>
      </c>
      <c r="L57">
        <v>107</v>
      </c>
      <c r="M57">
        <v>172</v>
      </c>
      <c r="N57" t="s">
        <v>261</v>
      </c>
      <c r="O57">
        <v>1</v>
      </c>
      <c r="P57" s="172">
        <v>2.9</v>
      </c>
      <c r="Q57" t="s">
        <v>262</v>
      </c>
      <c r="R57" t="s">
        <v>263</v>
      </c>
      <c r="S57" t="s">
        <v>264</v>
      </c>
      <c r="T57" t="s">
        <v>265</v>
      </c>
      <c r="X57" t="s">
        <v>266</v>
      </c>
      <c r="Y57" t="s">
        <v>267</v>
      </c>
      <c r="Z57">
        <v>0</v>
      </c>
      <c r="AA57" s="173">
        <v>36770</v>
      </c>
      <c r="AC57">
        <v>0</v>
      </c>
    </row>
    <row r="58" spans="1:29" x14ac:dyDescent="0.25">
      <c r="A58">
        <v>12258</v>
      </c>
      <c r="B58">
        <v>20200906</v>
      </c>
      <c r="C58">
        <v>322</v>
      </c>
      <c r="D58" t="s">
        <v>254</v>
      </c>
      <c r="E58" t="s">
        <v>318</v>
      </c>
      <c r="F58" t="s">
        <v>256</v>
      </c>
      <c r="G58" t="s">
        <v>323</v>
      </c>
      <c r="H58" t="s">
        <v>258</v>
      </c>
      <c r="I58" t="s">
        <v>259</v>
      </c>
      <c r="J58" t="s">
        <v>260</v>
      </c>
      <c r="K58">
        <v>87</v>
      </c>
      <c r="L58">
        <v>139</v>
      </c>
      <c r="M58">
        <v>198</v>
      </c>
      <c r="N58" t="s">
        <v>268</v>
      </c>
      <c r="O58">
        <v>1</v>
      </c>
      <c r="P58" s="172">
        <v>1.4</v>
      </c>
      <c r="Q58" t="s">
        <v>262</v>
      </c>
      <c r="R58" t="s">
        <v>263</v>
      </c>
      <c r="S58" t="s">
        <v>264</v>
      </c>
      <c r="T58" t="s">
        <v>265</v>
      </c>
      <c r="X58" t="s">
        <v>266</v>
      </c>
      <c r="Y58" t="s">
        <v>267</v>
      </c>
      <c r="Z58">
        <v>0</v>
      </c>
      <c r="AA58" s="173">
        <v>36770</v>
      </c>
      <c r="AC58">
        <v>0</v>
      </c>
    </row>
    <row r="59" spans="1:29" x14ac:dyDescent="0.25">
      <c r="A59">
        <v>12259</v>
      </c>
      <c r="B59">
        <v>20200907</v>
      </c>
      <c r="C59">
        <v>323</v>
      </c>
      <c r="D59" t="s">
        <v>254</v>
      </c>
      <c r="E59" t="s">
        <v>318</v>
      </c>
      <c r="F59" t="s">
        <v>256</v>
      </c>
      <c r="G59" t="s">
        <v>315</v>
      </c>
      <c r="H59" t="s">
        <v>258</v>
      </c>
      <c r="I59" t="s">
        <v>259</v>
      </c>
      <c r="J59" t="s">
        <v>260</v>
      </c>
      <c r="K59">
        <v>87</v>
      </c>
      <c r="L59">
        <v>107</v>
      </c>
      <c r="M59">
        <v>172</v>
      </c>
      <c r="N59" t="s">
        <v>261</v>
      </c>
      <c r="O59">
        <v>1</v>
      </c>
      <c r="P59" s="172">
        <v>2.9</v>
      </c>
      <c r="Q59" t="s">
        <v>262</v>
      </c>
      <c r="R59" t="s">
        <v>263</v>
      </c>
      <c r="S59" t="s">
        <v>264</v>
      </c>
      <c r="T59" t="s">
        <v>265</v>
      </c>
      <c r="X59" t="s">
        <v>266</v>
      </c>
      <c r="Y59" t="s">
        <v>267</v>
      </c>
      <c r="Z59">
        <v>0</v>
      </c>
      <c r="AA59" s="173">
        <v>36770</v>
      </c>
      <c r="AC59">
        <v>0</v>
      </c>
    </row>
    <row r="60" spans="1:29" x14ac:dyDescent="0.25">
      <c r="A60">
        <v>12260</v>
      </c>
      <c r="B60">
        <v>20200907</v>
      </c>
      <c r="C60">
        <v>323</v>
      </c>
      <c r="D60" t="s">
        <v>254</v>
      </c>
      <c r="E60" t="s">
        <v>318</v>
      </c>
      <c r="F60" t="s">
        <v>256</v>
      </c>
      <c r="G60" t="s">
        <v>315</v>
      </c>
      <c r="H60" t="s">
        <v>258</v>
      </c>
      <c r="I60" t="s">
        <v>259</v>
      </c>
      <c r="J60" t="s">
        <v>260</v>
      </c>
      <c r="K60">
        <v>87</v>
      </c>
      <c r="L60">
        <v>139</v>
      </c>
      <c r="M60">
        <v>198</v>
      </c>
      <c r="N60" t="s">
        <v>268</v>
      </c>
      <c r="O60">
        <v>1</v>
      </c>
      <c r="P60" s="172">
        <v>1.4</v>
      </c>
      <c r="Q60" t="s">
        <v>262</v>
      </c>
      <c r="R60" t="s">
        <v>263</v>
      </c>
      <c r="S60" t="s">
        <v>264</v>
      </c>
      <c r="T60" t="s">
        <v>265</v>
      </c>
      <c r="X60" t="s">
        <v>266</v>
      </c>
      <c r="Y60" t="s">
        <v>267</v>
      </c>
      <c r="Z60">
        <v>0</v>
      </c>
      <c r="AA60" s="173">
        <v>36770</v>
      </c>
      <c r="AC60">
        <v>0</v>
      </c>
    </row>
    <row r="61" spans="1:29" x14ac:dyDescent="0.25">
      <c r="A61">
        <v>12261</v>
      </c>
      <c r="B61">
        <v>20200908</v>
      </c>
      <c r="C61">
        <v>324</v>
      </c>
      <c r="D61" t="s">
        <v>254</v>
      </c>
      <c r="E61" t="s">
        <v>318</v>
      </c>
      <c r="F61" t="s">
        <v>256</v>
      </c>
      <c r="G61" t="s">
        <v>316</v>
      </c>
      <c r="H61" t="s">
        <v>258</v>
      </c>
      <c r="I61" t="s">
        <v>259</v>
      </c>
      <c r="J61" t="s">
        <v>260</v>
      </c>
      <c r="K61">
        <v>87</v>
      </c>
      <c r="L61">
        <v>107</v>
      </c>
      <c r="M61">
        <v>172</v>
      </c>
      <c r="N61" t="s">
        <v>261</v>
      </c>
      <c r="O61">
        <v>1</v>
      </c>
      <c r="P61" s="172">
        <v>2.9</v>
      </c>
      <c r="Q61" t="s">
        <v>262</v>
      </c>
      <c r="R61" t="s">
        <v>263</v>
      </c>
      <c r="S61" t="s">
        <v>264</v>
      </c>
      <c r="T61" t="s">
        <v>265</v>
      </c>
      <c r="X61" t="s">
        <v>266</v>
      </c>
      <c r="Y61" t="s">
        <v>267</v>
      </c>
      <c r="Z61">
        <v>0</v>
      </c>
      <c r="AA61" s="173">
        <v>36770</v>
      </c>
      <c r="AC61">
        <v>0</v>
      </c>
    </row>
    <row r="62" spans="1:29" x14ac:dyDescent="0.25">
      <c r="A62">
        <v>12262</v>
      </c>
      <c r="B62">
        <v>20200908</v>
      </c>
      <c r="C62">
        <v>324</v>
      </c>
      <c r="D62" t="s">
        <v>254</v>
      </c>
      <c r="E62" t="s">
        <v>318</v>
      </c>
      <c r="F62" t="s">
        <v>256</v>
      </c>
      <c r="G62" t="s">
        <v>316</v>
      </c>
      <c r="H62" t="s">
        <v>258</v>
      </c>
      <c r="I62" t="s">
        <v>259</v>
      </c>
      <c r="J62" t="s">
        <v>260</v>
      </c>
      <c r="K62">
        <v>87</v>
      </c>
      <c r="L62">
        <v>139</v>
      </c>
      <c r="M62">
        <v>198</v>
      </c>
      <c r="N62" t="s">
        <v>268</v>
      </c>
      <c r="O62">
        <v>1</v>
      </c>
      <c r="P62" s="172">
        <v>1.4</v>
      </c>
      <c r="Q62" t="s">
        <v>262</v>
      </c>
      <c r="R62" t="s">
        <v>263</v>
      </c>
      <c r="S62" t="s">
        <v>264</v>
      </c>
      <c r="T62" t="s">
        <v>265</v>
      </c>
      <c r="X62" t="s">
        <v>266</v>
      </c>
      <c r="Y62" t="s">
        <v>267</v>
      </c>
      <c r="Z62">
        <v>0</v>
      </c>
      <c r="AA62" s="173">
        <v>36770</v>
      </c>
      <c r="AC62">
        <v>0</v>
      </c>
    </row>
    <row r="63" spans="1:29" x14ac:dyDescent="0.25">
      <c r="A63">
        <v>12263</v>
      </c>
      <c r="B63">
        <v>20200909</v>
      </c>
      <c r="C63">
        <v>325</v>
      </c>
      <c r="D63" t="s">
        <v>254</v>
      </c>
      <c r="E63" t="s">
        <v>318</v>
      </c>
      <c r="F63" t="s">
        <v>256</v>
      </c>
      <c r="G63" t="s">
        <v>317</v>
      </c>
      <c r="H63" t="s">
        <v>258</v>
      </c>
      <c r="I63" t="s">
        <v>259</v>
      </c>
      <c r="J63" t="s">
        <v>260</v>
      </c>
      <c r="K63">
        <v>87</v>
      </c>
      <c r="L63">
        <v>107</v>
      </c>
      <c r="M63">
        <v>172</v>
      </c>
      <c r="N63" t="s">
        <v>261</v>
      </c>
      <c r="O63">
        <v>1</v>
      </c>
      <c r="P63" s="172">
        <v>2.9</v>
      </c>
      <c r="Q63" t="s">
        <v>262</v>
      </c>
      <c r="R63" t="s">
        <v>263</v>
      </c>
      <c r="S63" t="s">
        <v>264</v>
      </c>
      <c r="T63" t="s">
        <v>265</v>
      </c>
      <c r="X63" t="s">
        <v>266</v>
      </c>
      <c r="Y63" t="s">
        <v>267</v>
      </c>
      <c r="Z63">
        <v>0</v>
      </c>
      <c r="AA63" s="173">
        <v>36770</v>
      </c>
      <c r="AC63">
        <v>0</v>
      </c>
    </row>
    <row r="64" spans="1:29" x14ac:dyDescent="0.25">
      <c r="A64">
        <v>12264</v>
      </c>
      <c r="B64">
        <v>20200909</v>
      </c>
      <c r="C64">
        <v>325</v>
      </c>
      <c r="D64" t="s">
        <v>254</v>
      </c>
      <c r="E64" t="s">
        <v>318</v>
      </c>
      <c r="F64" t="s">
        <v>256</v>
      </c>
      <c r="G64" t="s">
        <v>317</v>
      </c>
      <c r="H64" t="s">
        <v>258</v>
      </c>
      <c r="I64" t="s">
        <v>259</v>
      </c>
      <c r="J64" t="s">
        <v>260</v>
      </c>
      <c r="K64">
        <v>87</v>
      </c>
      <c r="L64">
        <v>139</v>
      </c>
      <c r="M64">
        <v>198</v>
      </c>
      <c r="N64" t="s">
        <v>268</v>
      </c>
      <c r="O64">
        <v>1</v>
      </c>
      <c r="P64" s="172">
        <v>1.4</v>
      </c>
      <c r="Q64" t="s">
        <v>262</v>
      </c>
      <c r="R64" t="s">
        <v>263</v>
      </c>
      <c r="S64" t="s">
        <v>264</v>
      </c>
      <c r="T64" t="s">
        <v>265</v>
      </c>
      <c r="X64" t="s">
        <v>266</v>
      </c>
      <c r="Y64" t="s">
        <v>267</v>
      </c>
      <c r="Z64">
        <v>0</v>
      </c>
      <c r="AA64" s="173">
        <v>36770</v>
      </c>
      <c r="AC64">
        <v>0</v>
      </c>
    </row>
    <row r="65" spans="1:30" x14ac:dyDescent="0.25">
      <c r="A65">
        <v>25587</v>
      </c>
      <c r="B65">
        <v>2104011000</v>
      </c>
      <c r="C65">
        <v>489</v>
      </c>
      <c r="D65" t="s">
        <v>324</v>
      </c>
      <c r="E65" t="s">
        <v>325</v>
      </c>
      <c r="F65" t="s">
        <v>326</v>
      </c>
      <c r="G65" t="s">
        <v>327</v>
      </c>
      <c r="H65" t="s">
        <v>269</v>
      </c>
      <c r="I65" t="s">
        <v>270</v>
      </c>
      <c r="J65" t="s">
        <v>271</v>
      </c>
      <c r="K65">
        <v>137</v>
      </c>
      <c r="L65">
        <v>0</v>
      </c>
      <c r="M65">
        <v>129</v>
      </c>
      <c r="N65" t="s">
        <v>272</v>
      </c>
      <c r="P65" s="172">
        <v>5</v>
      </c>
      <c r="Q65" t="s">
        <v>262</v>
      </c>
      <c r="R65" t="s">
        <v>263</v>
      </c>
      <c r="S65" t="s">
        <v>326</v>
      </c>
      <c r="T65" t="s">
        <v>265</v>
      </c>
      <c r="V65">
        <v>1.3</v>
      </c>
      <c r="W65" t="s">
        <v>328</v>
      </c>
      <c r="X65" t="s">
        <v>329</v>
      </c>
      <c r="Y65" t="s">
        <v>330</v>
      </c>
      <c r="Z65">
        <v>0</v>
      </c>
      <c r="AA65" s="173">
        <v>36039</v>
      </c>
      <c r="AC65">
        <v>0</v>
      </c>
    </row>
    <row r="66" spans="1:30" x14ac:dyDescent="0.25">
      <c r="A66">
        <v>25588</v>
      </c>
      <c r="B66">
        <v>2104011000</v>
      </c>
      <c r="C66">
        <v>489</v>
      </c>
      <c r="D66" t="s">
        <v>324</v>
      </c>
      <c r="E66" t="s">
        <v>325</v>
      </c>
      <c r="F66" t="s">
        <v>326</v>
      </c>
      <c r="G66" t="s">
        <v>327</v>
      </c>
      <c r="I66" t="s">
        <v>331</v>
      </c>
      <c r="J66" t="s">
        <v>332</v>
      </c>
      <c r="K66">
        <v>261</v>
      </c>
      <c r="L66">
        <v>0</v>
      </c>
      <c r="M66">
        <v>129</v>
      </c>
      <c r="N66" t="s">
        <v>272</v>
      </c>
      <c r="P66" s="172">
        <v>1.78</v>
      </c>
      <c r="Q66" t="s">
        <v>262</v>
      </c>
      <c r="R66" t="s">
        <v>263</v>
      </c>
      <c r="S66" t="s">
        <v>326</v>
      </c>
      <c r="T66" t="s">
        <v>265</v>
      </c>
      <c r="V66">
        <v>1.3</v>
      </c>
      <c r="W66" t="s">
        <v>333</v>
      </c>
      <c r="X66" t="s">
        <v>329</v>
      </c>
      <c r="Y66" t="s">
        <v>330</v>
      </c>
      <c r="Z66">
        <v>0</v>
      </c>
      <c r="AA66" s="173">
        <v>36039</v>
      </c>
      <c r="AC66">
        <v>0</v>
      </c>
    </row>
    <row r="67" spans="1:30" x14ac:dyDescent="0.25">
      <c r="A67">
        <v>25589</v>
      </c>
      <c r="B67">
        <v>2104011000</v>
      </c>
      <c r="C67">
        <v>489</v>
      </c>
      <c r="D67" t="s">
        <v>324</v>
      </c>
      <c r="E67" t="s">
        <v>325</v>
      </c>
      <c r="F67" t="s">
        <v>326</v>
      </c>
      <c r="G67" t="s">
        <v>327</v>
      </c>
      <c r="H67" t="s">
        <v>278</v>
      </c>
      <c r="J67" t="s">
        <v>279</v>
      </c>
      <c r="K67">
        <v>303</v>
      </c>
      <c r="L67">
        <v>0</v>
      </c>
      <c r="M67">
        <v>129</v>
      </c>
      <c r="N67" t="s">
        <v>272</v>
      </c>
      <c r="P67" s="172">
        <v>18</v>
      </c>
      <c r="Q67" t="s">
        <v>262</v>
      </c>
      <c r="R67" t="s">
        <v>263</v>
      </c>
      <c r="S67" t="s">
        <v>326</v>
      </c>
      <c r="T67" t="s">
        <v>265</v>
      </c>
      <c r="V67">
        <v>1.3</v>
      </c>
      <c r="W67" t="s">
        <v>334</v>
      </c>
      <c r="X67" t="s">
        <v>329</v>
      </c>
      <c r="Y67" t="s">
        <v>330</v>
      </c>
      <c r="Z67">
        <v>0</v>
      </c>
      <c r="AA67" s="173">
        <v>36039</v>
      </c>
      <c r="AC67">
        <v>0</v>
      </c>
    </row>
    <row r="68" spans="1:30" x14ac:dyDescent="0.25">
      <c r="A68">
        <v>25590</v>
      </c>
      <c r="B68">
        <v>2104011000</v>
      </c>
      <c r="C68">
        <v>489</v>
      </c>
      <c r="D68" t="s">
        <v>324</v>
      </c>
      <c r="E68" t="s">
        <v>325</v>
      </c>
      <c r="F68" t="s">
        <v>326</v>
      </c>
      <c r="G68" t="s">
        <v>327</v>
      </c>
      <c r="I68" t="s">
        <v>335</v>
      </c>
      <c r="J68" t="s">
        <v>336</v>
      </c>
      <c r="K68">
        <v>304</v>
      </c>
      <c r="L68">
        <v>0</v>
      </c>
      <c r="M68">
        <v>129</v>
      </c>
      <c r="N68" t="s">
        <v>272</v>
      </c>
      <c r="P68" s="172">
        <v>0.05</v>
      </c>
      <c r="Q68" t="s">
        <v>262</v>
      </c>
      <c r="R68" t="s">
        <v>263</v>
      </c>
      <c r="S68" t="s">
        <v>326</v>
      </c>
      <c r="T68" t="s">
        <v>265</v>
      </c>
      <c r="V68">
        <v>1.3</v>
      </c>
      <c r="X68" t="s">
        <v>329</v>
      </c>
      <c r="Y68" t="s">
        <v>320</v>
      </c>
      <c r="Z68">
        <v>0</v>
      </c>
      <c r="AA68" s="173">
        <v>36039</v>
      </c>
      <c r="AC68">
        <v>0</v>
      </c>
    </row>
    <row r="69" spans="1:30" x14ac:dyDescent="0.25">
      <c r="A69">
        <v>25591</v>
      </c>
      <c r="B69">
        <v>2104011000</v>
      </c>
      <c r="C69">
        <v>489</v>
      </c>
      <c r="D69" t="s">
        <v>324</v>
      </c>
      <c r="E69" t="s">
        <v>325</v>
      </c>
      <c r="F69" t="s">
        <v>326</v>
      </c>
      <c r="G69" t="s">
        <v>327</v>
      </c>
      <c r="H69" t="s">
        <v>283</v>
      </c>
      <c r="J69" t="s">
        <v>284</v>
      </c>
      <c r="K69">
        <v>334</v>
      </c>
      <c r="L69">
        <v>0</v>
      </c>
      <c r="M69">
        <v>129</v>
      </c>
      <c r="N69" t="s">
        <v>272</v>
      </c>
      <c r="P69" s="172">
        <v>0.4</v>
      </c>
      <c r="Q69" t="s">
        <v>262</v>
      </c>
      <c r="R69" t="s">
        <v>263</v>
      </c>
      <c r="S69" t="s">
        <v>326</v>
      </c>
      <c r="T69" t="s">
        <v>265</v>
      </c>
      <c r="V69">
        <v>1.3</v>
      </c>
      <c r="W69" t="s">
        <v>337</v>
      </c>
      <c r="X69" t="s">
        <v>329</v>
      </c>
      <c r="Y69" t="s">
        <v>306</v>
      </c>
      <c r="Z69">
        <v>0</v>
      </c>
      <c r="AA69" s="173">
        <v>36039</v>
      </c>
      <c r="AC69">
        <v>2</v>
      </c>
      <c r="AD69" t="s">
        <v>338</v>
      </c>
    </row>
    <row r="70" spans="1:30" x14ac:dyDescent="0.25">
      <c r="A70">
        <v>25592</v>
      </c>
      <c r="B70">
        <v>2104011000</v>
      </c>
      <c r="C70">
        <v>489</v>
      </c>
      <c r="D70" t="s">
        <v>324</v>
      </c>
      <c r="E70" t="s">
        <v>325</v>
      </c>
      <c r="F70" t="s">
        <v>326</v>
      </c>
      <c r="G70" t="s">
        <v>327</v>
      </c>
      <c r="H70" t="s">
        <v>283</v>
      </c>
      <c r="J70" t="s">
        <v>284</v>
      </c>
      <c r="K70">
        <v>334</v>
      </c>
      <c r="L70">
        <v>0</v>
      </c>
      <c r="M70">
        <v>129</v>
      </c>
      <c r="N70" t="s">
        <v>272</v>
      </c>
      <c r="P70" s="172">
        <v>3</v>
      </c>
      <c r="Q70" t="s">
        <v>262</v>
      </c>
      <c r="R70" t="s">
        <v>263</v>
      </c>
      <c r="S70" t="s">
        <v>326</v>
      </c>
      <c r="T70" t="s">
        <v>265</v>
      </c>
      <c r="V70">
        <v>1.3</v>
      </c>
      <c r="W70" t="s">
        <v>337</v>
      </c>
      <c r="X70" t="s">
        <v>329</v>
      </c>
      <c r="Y70" t="s">
        <v>306</v>
      </c>
      <c r="Z70">
        <v>0</v>
      </c>
      <c r="AA70" s="173">
        <v>36039</v>
      </c>
      <c r="AC70">
        <v>2</v>
      </c>
      <c r="AD70" t="s">
        <v>339</v>
      </c>
    </row>
    <row r="71" spans="1:30" x14ac:dyDescent="0.25">
      <c r="A71">
        <v>25593</v>
      </c>
      <c r="B71">
        <v>2104011000</v>
      </c>
      <c r="C71">
        <v>489</v>
      </c>
      <c r="D71" t="s">
        <v>324</v>
      </c>
      <c r="E71" t="s">
        <v>325</v>
      </c>
      <c r="F71" t="s">
        <v>326</v>
      </c>
      <c r="G71" t="s">
        <v>327</v>
      </c>
      <c r="H71" t="s">
        <v>302</v>
      </c>
      <c r="I71" s="173">
        <v>2025884</v>
      </c>
      <c r="J71" t="s">
        <v>303</v>
      </c>
      <c r="K71">
        <v>380</v>
      </c>
      <c r="L71">
        <v>0</v>
      </c>
      <c r="M71">
        <v>129</v>
      </c>
      <c r="N71" t="s">
        <v>272</v>
      </c>
      <c r="P71" t="s">
        <v>59</v>
      </c>
      <c r="Q71" t="s">
        <v>262</v>
      </c>
      <c r="R71" t="s">
        <v>263</v>
      </c>
      <c r="S71" t="s">
        <v>326</v>
      </c>
      <c r="T71" t="s">
        <v>265</v>
      </c>
      <c r="U71" t="s">
        <v>340</v>
      </c>
      <c r="V71">
        <v>1.3</v>
      </c>
      <c r="W71" t="s">
        <v>341</v>
      </c>
      <c r="X71" t="s">
        <v>329</v>
      </c>
      <c r="Y71" t="s">
        <v>330</v>
      </c>
      <c r="Z71">
        <v>0</v>
      </c>
      <c r="AA71" s="173">
        <v>36039</v>
      </c>
      <c r="AC71">
        <v>0</v>
      </c>
    </row>
    <row r="72" spans="1:30" x14ac:dyDescent="0.25">
      <c r="A72">
        <v>25594</v>
      </c>
      <c r="B72">
        <v>2104011000</v>
      </c>
      <c r="C72">
        <v>489</v>
      </c>
      <c r="D72" t="s">
        <v>324</v>
      </c>
      <c r="E72" t="s">
        <v>325</v>
      </c>
      <c r="F72" t="s">
        <v>326</v>
      </c>
      <c r="G72" t="s">
        <v>327</v>
      </c>
      <c r="I72" s="173">
        <v>2025949</v>
      </c>
      <c r="J72" t="s">
        <v>342</v>
      </c>
      <c r="K72">
        <v>382</v>
      </c>
      <c r="L72">
        <v>0</v>
      </c>
      <c r="M72">
        <v>129</v>
      </c>
      <c r="N72" t="s">
        <v>272</v>
      </c>
      <c r="P72" t="s">
        <v>59</v>
      </c>
      <c r="Q72" t="s">
        <v>262</v>
      </c>
      <c r="R72" t="s">
        <v>263</v>
      </c>
      <c r="S72" t="s">
        <v>326</v>
      </c>
      <c r="T72" t="s">
        <v>265</v>
      </c>
      <c r="U72" t="s">
        <v>343</v>
      </c>
      <c r="V72">
        <v>1.3</v>
      </c>
      <c r="W72" t="s">
        <v>341</v>
      </c>
      <c r="X72" t="s">
        <v>329</v>
      </c>
      <c r="Y72" t="s">
        <v>330</v>
      </c>
      <c r="Z72">
        <v>0</v>
      </c>
      <c r="AA72" s="173">
        <v>36039</v>
      </c>
      <c r="AC72">
        <v>0</v>
      </c>
    </row>
    <row r="73" spans="1:30" x14ac:dyDescent="0.25">
      <c r="A73">
        <v>25595</v>
      </c>
      <c r="B73">
        <v>2104011000</v>
      </c>
      <c r="C73">
        <v>489</v>
      </c>
      <c r="D73" t="s">
        <v>324</v>
      </c>
      <c r="E73" t="s">
        <v>325</v>
      </c>
      <c r="F73" t="s">
        <v>326</v>
      </c>
      <c r="G73" t="s">
        <v>327</v>
      </c>
      <c r="J73" t="s">
        <v>344</v>
      </c>
      <c r="K73">
        <v>398</v>
      </c>
      <c r="L73">
        <v>0</v>
      </c>
      <c r="M73">
        <v>129</v>
      </c>
      <c r="N73" t="s">
        <v>272</v>
      </c>
      <c r="P73" s="172">
        <v>0.71299999999999997</v>
      </c>
      <c r="Q73" t="s">
        <v>262</v>
      </c>
      <c r="R73" t="s">
        <v>263</v>
      </c>
      <c r="S73" t="s">
        <v>326</v>
      </c>
      <c r="T73" t="s">
        <v>265</v>
      </c>
      <c r="V73">
        <v>1.3</v>
      </c>
      <c r="W73" t="s">
        <v>345</v>
      </c>
      <c r="X73" t="s">
        <v>329</v>
      </c>
      <c r="Y73" t="s">
        <v>330</v>
      </c>
      <c r="Z73">
        <v>0</v>
      </c>
      <c r="AA73" s="173">
        <v>36039</v>
      </c>
      <c r="AC73">
        <v>0</v>
      </c>
    </row>
    <row r="74" spans="1:30" x14ac:dyDescent="0.25">
      <c r="A74">
        <v>25596</v>
      </c>
      <c r="B74">
        <v>2104011000</v>
      </c>
      <c r="C74">
        <v>489</v>
      </c>
      <c r="D74" t="s">
        <v>324</v>
      </c>
      <c r="E74" t="s">
        <v>325</v>
      </c>
      <c r="F74" t="s">
        <v>326</v>
      </c>
      <c r="G74" t="s">
        <v>327</v>
      </c>
      <c r="J74" t="s">
        <v>307</v>
      </c>
      <c r="K74">
        <v>399</v>
      </c>
      <c r="L74">
        <v>0</v>
      </c>
      <c r="M74">
        <v>129</v>
      </c>
      <c r="N74" t="s">
        <v>272</v>
      </c>
      <c r="P74" s="172">
        <v>2.4929999999999999</v>
      </c>
      <c r="Q74" t="s">
        <v>262</v>
      </c>
      <c r="R74" t="s">
        <v>263</v>
      </c>
      <c r="S74" t="s">
        <v>326</v>
      </c>
      <c r="T74" t="s">
        <v>265</v>
      </c>
      <c r="V74">
        <v>1.3</v>
      </c>
      <c r="W74" t="s">
        <v>333</v>
      </c>
      <c r="X74" t="s">
        <v>329</v>
      </c>
      <c r="Y74" t="s">
        <v>330</v>
      </c>
      <c r="Z74">
        <v>0</v>
      </c>
      <c r="AA74" s="173">
        <v>36039</v>
      </c>
      <c r="AC74">
        <v>0</v>
      </c>
    </row>
    <row r="75" spans="1:30" x14ac:dyDescent="0.25">
      <c r="A75">
        <v>12245</v>
      </c>
      <c r="B75">
        <v>20200901</v>
      </c>
      <c r="C75">
        <v>319</v>
      </c>
      <c r="D75" t="s">
        <v>254</v>
      </c>
      <c r="E75" t="s">
        <v>318</v>
      </c>
      <c r="F75" t="s">
        <v>256</v>
      </c>
      <c r="G75" t="s">
        <v>257</v>
      </c>
      <c r="H75" t="s">
        <v>292</v>
      </c>
      <c r="J75" t="s">
        <v>293</v>
      </c>
      <c r="K75">
        <v>339</v>
      </c>
      <c r="L75">
        <v>0</v>
      </c>
      <c r="M75">
        <v>129</v>
      </c>
      <c r="N75" t="s">
        <v>272</v>
      </c>
      <c r="O75">
        <v>1</v>
      </c>
      <c r="P75" s="172">
        <v>8.5399999999999991</v>
      </c>
      <c r="Q75" t="s">
        <v>262</v>
      </c>
      <c r="R75" t="s">
        <v>273</v>
      </c>
      <c r="S75" t="s">
        <v>264</v>
      </c>
      <c r="T75" t="s">
        <v>265</v>
      </c>
      <c r="V75">
        <v>3.1</v>
      </c>
      <c r="X75" t="s">
        <v>277</v>
      </c>
      <c r="Y75" t="s">
        <v>320</v>
      </c>
      <c r="Z75">
        <v>0</v>
      </c>
      <c r="AA75" s="173">
        <v>36617</v>
      </c>
      <c r="AB75" s="173">
        <v>38018</v>
      </c>
      <c r="AC75">
        <v>0</v>
      </c>
    </row>
    <row r="76" spans="1:30" x14ac:dyDescent="0.25">
      <c r="A76">
        <v>11517</v>
      </c>
      <c r="B76">
        <v>20100902</v>
      </c>
      <c r="C76">
        <v>255</v>
      </c>
      <c r="D76" t="s">
        <v>254</v>
      </c>
      <c r="E76" t="s">
        <v>255</v>
      </c>
      <c r="F76" t="s">
        <v>256</v>
      </c>
      <c r="G76" t="s">
        <v>308</v>
      </c>
      <c r="H76" t="s">
        <v>269</v>
      </c>
      <c r="I76" t="s">
        <v>270</v>
      </c>
      <c r="J76" t="s">
        <v>271</v>
      </c>
      <c r="K76">
        <v>137</v>
      </c>
      <c r="L76">
        <v>0</v>
      </c>
      <c r="M76">
        <v>129</v>
      </c>
      <c r="N76" t="s">
        <v>272</v>
      </c>
      <c r="O76">
        <v>1</v>
      </c>
      <c r="P76" s="172">
        <v>130</v>
      </c>
      <c r="Q76" t="s">
        <v>262</v>
      </c>
      <c r="R76" t="s">
        <v>263</v>
      </c>
      <c r="S76" t="s">
        <v>264</v>
      </c>
      <c r="T76" t="s">
        <v>265</v>
      </c>
      <c r="V76">
        <v>3.3</v>
      </c>
      <c r="X76" t="s">
        <v>346</v>
      </c>
      <c r="Y76" t="s">
        <v>311</v>
      </c>
      <c r="Z76">
        <v>0</v>
      </c>
      <c r="AB76" s="173">
        <v>36770</v>
      </c>
      <c r="AC76">
        <v>0</v>
      </c>
    </row>
    <row r="77" spans="1:30" x14ac:dyDescent="0.25">
      <c r="A77">
        <v>11519</v>
      </c>
      <c r="B77">
        <v>20100902</v>
      </c>
      <c r="C77">
        <v>255</v>
      </c>
      <c r="D77" t="s">
        <v>254</v>
      </c>
      <c r="E77" t="s">
        <v>255</v>
      </c>
      <c r="F77" t="s">
        <v>256</v>
      </c>
      <c r="G77" t="s">
        <v>308</v>
      </c>
      <c r="H77" t="s">
        <v>278</v>
      </c>
      <c r="J77" t="s">
        <v>279</v>
      </c>
      <c r="K77">
        <v>303</v>
      </c>
      <c r="L77">
        <v>0</v>
      </c>
      <c r="M77">
        <v>129</v>
      </c>
      <c r="N77" t="s">
        <v>272</v>
      </c>
      <c r="O77">
        <v>1</v>
      </c>
      <c r="P77" s="172">
        <v>604</v>
      </c>
      <c r="Q77" t="s">
        <v>262</v>
      </c>
      <c r="R77" t="s">
        <v>263</v>
      </c>
      <c r="S77" t="s">
        <v>264</v>
      </c>
      <c r="T77" t="s">
        <v>265</v>
      </c>
      <c r="V77">
        <v>3.3</v>
      </c>
      <c r="X77" t="s">
        <v>346</v>
      </c>
      <c r="Y77" t="s">
        <v>311</v>
      </c>
      <c r="Z77">
        <v>0</v>
      </c>
      <c r="AB77" s="173">
        <v>36770</v>
      </c>
      <c r="AC77">
        <v>0</v>
      </c>
    </row>
    <row r="78" spans="1:30" x14ac:dyDescent="0.25">
      <c r="A78">
        <v>11521</v>
      </c>
      <c r="B78">
        <v>20100902</v>
      </c>
      <c r="C78">
        <v>255</v>
      </c>
      <c r="D78" t="s">
        <v>254</v>
      </c>
      <c r="E78" t="s">
        <v>255</v>
      </c>
      <c r="F78" t="s">
        <v>256</v>
      </c>
      <c r="G78" t="s">
        <v>308</v>
      </c>
      <c r="H78" t="s">
        <v>283</v>
      </c>
      <c r="J78" t="s">
        <v>284</v>
      </c>
      <c r="K78">
        <v>334</v>
      </c>
      <c r="L78">
        <v>0</v>
      </c>
      <c r="M78">
        <v>129</v>
      </c>
      <c r="N78" t="s">
        <v>272</v>
      </c>
      <c r="O78">
        <v>1</v>
      </c>
      <c r="P78" s="172">
        <v>42.5</v>
      </c>
      <c r="Q78" t="s">
        <v>262</v>
      </c>
      <c r="R78" t="s">
        <v>263</v>
      </c>
      <c r="S78" t="s">
        <v>264</v>
      </c>
      <c r="T78" t="s">
        <v>265</v>
      </c>
      <c r="V78">
        <v>3.3</v>
      </c>
      <c r="X78" t="s">
        <v>346</v>
      </c>
      <c r="Y78" t="s">
        <v>311</v>
      </c>
      <c r="Z78">
        <v>0</v>
      </c>
      <c r="AB78" s="173">
        <v>36770</v>
      </c>
      <c r="AC78">
        <v>0</v>
      </c>
    </row>
    <row r="79" spans="1:30" x14ac:dyDescent="0.25">
      <c r="A79">
        <v>11523</v>
      </c>
      <c r="B79">
        <v>20100902</v>
      </c>
      <c r="C79">
        <v>255</v>
      </c>
      <c r="D79" t="s">
        <v>254</v>
      </c>
      <c r="E79" t="s">
        <v>255</v>
      </c>
      <c r="F79" t="s">
        <v>256</v>
      </c>
      <c r="G79" t="s">
        <v>308</v>
      </c>
      <c r="H79" t="s">
        <v>287</v>
      </c>
      <c r="J79" t="s">
        <v>288</v>
      </c>
      <c r="K79">
        <v>338</v>
      </c>
      <c r="L79">
        <v>0</v>
      </c>
      <c r="M79">
        <v>129</v>
      </c>
      <c r="N79" t="s">
        <v>272</v>
      </c>
      <c r="O79">
        <v>1</v>
      </c>
      <c r="P79" s="172">
        <v>42.5</v>
      </c>
      <c r="Q79" t="s">
        <v>262</v>
      </c>
      <c r="R79" t="s">
        <v>263</v>
      </c>
      <c r="S79" t="s">
        <v>264</v>
      </c>
      <c r="T79" t="s">
        <v>265</v>
      </c>
      <c r="V79">
        <v>3.3</v>
      </c>
      <c r="X79" t="s">
        <v>346</v>
      </c>
      <c r="Y79" t="s">
        <v>311</v>
      </c>
      <c r="Z79">
        <v>0</v>
      </c>
      <c r="AB79" s="173">
        <v>36770</v>
      </c>
      <c r="AC79">
        <v>0</v>
      </c>
    </row>
    <row r="80" spans="1:30" x14ac:dyDescent="0.25">
      <c r="A80">
        <v>11525</v>
      </c>
      <c r="B80">
        <v>20100902</v>
      </c>
      <c r="C80">
        <v>255</v>
      </c>
      <c r="D80" t="s">
        <v>254</v>
      </c>
      <c r="E80" t="s">
        <v>255</v>
      </c>
      <c r="F80" t="s">
        <v>256</v>
      </c>
      <c r="G80" t="s">
        <v>308</v>
      </c>
      <c r="J80" t="s">
        <v>312</v>
      </c>
      <c r="K80">
        <v>381</v>
      </c>
      <c r="L80">
        <v>0</v>
      </c>
      <c r="M80">
        <v>129</v>
      </c>
      <c r="N80" t="s">
        <v>272</v>
      </c>
      <c r="O80">
        <v>1</v>
      </c>
      <c r="P80" s="172">
        <v>6.2</v>
      </c>
      <c r="Q80" t="s">
        <v>262</v>
      </c>
      <c r="R80" t="s">
        <v>263</v>
      </c>
      <c r="S80" t="s">
        <v>264</v>
      </c>
      <c r="T80" t="s">
        <v>265</v>
      </c>
      <c r="X80" t="s">
        <v>347</v>
      </c>
      <c r="Y80" t="s">
        <v>291</v>
      </c>
      <c r="Z80">
        <v>0</v>
      </c>
      <c r="AB80" s="173">
        <v>36770</v>
      </c>
      <c r="AC80">
        <v>0</v>
      </c>
    </row>
    <row r="81" spans="1:29" x14ac:dyDescent="0.25">
      <c r="A81">
        <v>11527</v>
      </c>
      <c r="B81">
        <v>20100902</v>
      </c>
      <c r="C81">
        <v>255</v>
      </c>
      <c r="D81" t="s">
        <v>254</v>
      </c>
      <c r="E81" t="s">
        <v>255</v>
      </c>
      <c r="F81" t="s">
        <v>256</v>
      </c>
      <c r="G81" t="s">
        <v>308</v>
      </c>
      <c r="J81" t="s">
        <v>307</v>
      </c>
      <c r="K81">
        <v>399</v>
      </c>
      <c r="L81">
        <v>0</v>
      </c>
      <c r="M81">
        <v>129</v>
      </c>
      <c r="N81" t="s">
        <v>272</v>
      </c>
      <c r="O81">
        <v>1</v>
      </c>
      <c r="P81" s="172">
        <v>49.3</v>
      </c>
      <c r="Q81" t="s">
        <v>262</v>
      </c>
      <c r="R81" t="s">
        <v>263</v>
      </c>
      <c r="S81" t="s">
        <v>264</v>
      </c>
      <c r="T81" t="s">
        <v>265</v>
      </c>
      <c r="V81">
        <v>3.3</v>
      </c>
      <c r="X81" t="s">
        <v>346</v>
      </c>
      <c r="Y81" t="s">
        <v>311</v>
      </c>
      <c r="Z81">
        <v>0</v>
      </c>
      <c r="AB81" s="173">
        <v>36770</v>
      </c>
      <c r="AC81">
        <v>0</v>
      </c>
    </row>
    <row r="82" spans="1:29" x14ac:dyDescent="0.25">
      <c r="A82">
        <v>11664</v>
      </c>
      <c r="B82">
        <v>20200902</v>
      </c>
      <c r="C82">
        <v>320</v>
      </c>
      <c r="D82" t="s">
        <v>254</v>
      </c>
      <c r="E82" t="s">
        <v>318</v>
      </c>
      <c r="F82" t="s">
        <v>256</v>
      </c>
      <c r="G82" t="s">
        <v>308</v>
      </c>
      <c r="H82" t="s">
        <v>278</v>
      </c>
      <c r="J82" t="s">
        <v>279</v>
      </c>
      <c r="K82">
        <v>303</v>
      </c>
      <c r="L82">
        <v>0</v>
      </c>
      <c r="M82">
        <v>129</v>
      </c>
      <c r="N82" t="s">
        <v>272</v>
      </c>
      <c r="O82">
        <v>1</v>
      </c>
      <c r="P82" s="172">
        <v>604</v>
      </c>
      <c r="Q82" t="s">
        <v>262</v>
      </c>
      <c r="R82" t="s">
        <v>263</v>
      </c>
      <c r="S82" t="s">
        <v>264</v>
      </c>
      <c r="T82" t="s">
        <v>265</v>
      </c>
      <c r="V82">
        <v>3.3</v>
      </c>
      <c r="X82" t="s">
        <v>346</v>
      </c>
      <c r="Y82" t="s">
        <v>311</v>
      </c>
      <c r="Z82">
        <v>0</v>
      </c>
      <c r="AB82" s="173">
        <v>36770</v>
      </c>
      <c r="AC82">
        <v>0</v>
      </c>
    </row>
    <row r="83" spans="1:29" x14ac:dyDescent="0.25">
      <c r="A83">
        <v>11666</v>
      </c>
      <c r="B83">
        <v>20200902</v>
      </c>
      <c r="C83">
        <v>320</v>
      </c>
      <c r="D83" t="s">
        <v>254</v>
      </c>
      <c r="E83" t="s">
        <v>318</v>
      </c>
      <c r="F83" t="s">
        <v>256</v>
      </c>
      <c r="G83" t="s">
        <v>308</v>
      </c>
      <c r="H83" t="s">
        <v>283</v>
      </c>
      <c r="J83" t="s">
        <v>284</v>
      </c>
      <c r="K83">
        <v>334</v>
      </c>
      <c r="L83">
        <v>0</v>
      </c>
      <c r="M83">
        <v>129</v>
      </c>
      <c r="N83" t="s">
        <v>272</v>
      </c>
      <c r="O83">
        <v>1</v>
      </c>
      <c r="P83" s="172">
        <v>42.5</v>
      </c>
      <c r="Q83" t="s">
        <v>262</v>
      </c>
      <c r="R83" t="s">
        <v>263</v>
      </c>
      <c r="S83" t="s">
        <v>264</v>
      </c>
      <c r="T83" t="s">
        <v>265</v>
      </c>
      <c r="V83">
        <v>3.3</v>
      </c>
      <c r="X83" t="s">
        <v>346</v>
      </c>
      <c r="Y83" t="s">
        <v>311</v>
      </c>
      <c r="Z83">
        <v>0</v>
      </c>
      <c r="AB83" s="173">
        <v>36770</v>
      </c>
      <c r="AC83">
        <v>0</v>
      </c>
    </row>
    <row r="84" spans="1:29" x14ac:dyDescent="0.25">
      <c r="A84">
        <v>11668</v>
      </c>
      <c r="B84">
        <v>20200902</v>
      </c>
      <c r="C84">
        <v>320</v>
      </c>
      <c r="D84" t="s">
        <v>254</v>
      </c>
      <c r="E84" t="s">
        <v>318</v>
      </c>
      <c r="F84" t="s">
        <v>256</v>
      </c>
      <c r="G84" t="s">
        <v>308</v>
      </c>
      <c r="H84" t="s">
        <v>287</v>
      </c>
      <c r="J84" t="s">
        <v>288</v>
      </c>
      <c r="K84">
        <v>338</v>
      </c>
      <c r="L84">
        <v>0</v>
      </c>
      <c r="M84">
        <v>129</v>
      </c>
      <c r="N84" t="s">
        <v>272</v>
      </c>
      <c r="O84">
        <v>1</v>
      </c>
      <c r="P84" s="172">
        <v>42.5</v>
      </c>
      <c r="Q84" t="s">
        <v>262</v>
      </c>
      <c r="R84" t="s">
        <v>263</v>
      </c>
      <c r="S84" t="s">
        <v>264</v>
      </c>
      <c r="T84" t="s">
        <v>265</v>
      </c>
      <c r="V84">
        <v>3.3</v>
      </c>
      <c r="X84" t="s">
        <v>346</v>
      </c>
      <c r="Y84" t="s">
        <v>311</v>
      </c>
      <c r="Z84">
        <v>0</v>
      </c>
      <c r="AB84" s="173">
        <v>36770</v>
      </c>
      <c r="AC84">
        <v>0</v>
      </c>
    </row>
    <row r="85" spans="1:29" x14ac:dyDescent="0.25">
      <c r="A85">
        <v>11670</v>
      </c>
      <c r="B85">
        <v>20200902</v>
      </c>
      <c r="C85">
        <v>320</v>
      </c>
      <c r="D85" t="s">
        <v>254</v>
      </c>
      <c r="E85" t="s">
        <v>318</v>
      </c>
      <c r="F85" t="s">
        <v>256</v>
      </c>
      <c r="G85" t="s">
        <v>308</v>
      </c>
      <c r="J85" t="s">
        <v>312</v>
      </c>
      <c r="K85">
        <v>381</v>
      </c>
      <c r="L85">
        <v>0</v>
      </c>
      <c r="M85">
        <v>129</v>
      </c>
      <c r="N85" t="s">
        <v>272</v>
      </c>
      <c r="O85">
        <v>1</v>
      </c>
      <c r="P85" s="172">
        <v>6.2</v>
      </c>
      <c r="Q85" t="s">
        <v>262</v>
      </c>
      <c r="R85" t="s">
        <v>263</v>
      </c>
      <c r="S85" t="s">
        <v>264</v>
      </c>
      <c r="T85" t="s">
        <v>265</v>
      </c>
      <c r="X85" t="s">
        <v>347</v>
      </c>
      <c r="Y85" t="s">
        <v>291</v>
      </c>
      <c r="Z85">
        <v>0</v>
      </c>
      <c r="AB85" s="173">
        <v>36770</v>
      </c>
      <c r="AC85">
        <v>0</v>
      </c>
    </row>
    <row r="86" spans="1:29" x14ac:dyDescent="0.25">
      <c r="A86">
        <v>11672</v>
      </c>
      <c r="B86">
        <v>20200902</v>
      </c>
      <c r="C86">
        <v>320</v>
      </c>
      <c r="D86" t="s">
        <v>254</v>
      </c>
      <c r="E86" t="s">
        <v>318</v>
      </c>
      <c r="F86" t="s">
        <v>256</v>
      </c>
      <c r="G86" t="s">
        <v>308</v>
      </c>
      <c r="J86" t="s">
        <v>307</v>
      </c>
      <c r="K86">
        <v>399</v>
      </c>
      <c r="L86">
        <v>0</v>
      </c>
      <c r="M86">
        <v>129</v>
      </c>
      <c r="N86" t="s">
        <v>272</v>
      </c>
      <c r="O86">
        <v>1</v>
      </c>
      <c r="P86" s="172">
        <v>49.3</v>
      </c>
      <c r="Q86" t="s">
        <v>262</v>
      </c>
      <c r="R86" t="s">
        <v>263</v>
      </c>
      <c r="S86" t="s">
        <v>264</v>
      </c>
      <c r="T86" t="s">
        <v>265</v>
      </c>
      <c r="V86">
        <v>3.3</v>
      </c>
      <c r="X86" t="s">
        <v>346</v>
      </c>
      <c r="Y86" t="s">
        <v>311</v>
      </c>
      <c r="Z86">
        <v>0</v>
      </c>
      <c r="AB86" s="173">
        <v>36770</v>
      </c>
      <c r="AC86">
        <v>0</v>
      </c>
    </row>
    <row r="87" spans="1:29" x14ac:dyDescent="0.25">
      <c r="A87">
        <v>12255</v>
      </c>
      <c r="B87">
        <v>20200902</v>
      </c>
      <c r="C87">
        <v>320</v>
      </c>
      <c r="D87" t="s">
        <v>254</v>
      </c>
      <c r="E87" t="s">
        <v>318</v>
      </c>
      <c r="F87" t="s">
        <v>256</v>
      </c>
      <c r="G87" t="s">
        <v>308</v>
      </c>
      <c r="H87" t="s">
        <v>269</v>
      </c>
      <c r="I87" t="s">
        <v>270</v>
      </c>
      <c r="J87" t="s">
        <v>271</v>
      </c>
      <c r="K87">
        <v>137</v>
      </c>
      <c r="L87">
        <v>0</v>
      </c>
      <c r="M87">
        <v>129</v>
      </c>
      <c r="N87" t="s">
        <v>272</v>
      </c>
      <c r="O87">
        <v>1</v>
      </c>
      <c r="P87" s="172">
        <v>130</v>
      </c>
      <c r="Q87" t="s">
        <v>262</v>
      </c>
      <c r="R87" t="s">
        <v>263</v>
      </c>
      <c r="S87" t="s">
        <v>264</v>
      </c>
      <c r="T87" t="s">
        <v>265</v>
      </c>
      <c r="V87">
        <v>3.3</v>
      </c>
      <c r="X87" t="s">
        <v>346</v>
      </c>
      <c r="Y87" t="s">
        <v>311</v>
      </c>
      <c r="Z87">
        <v>0</v>
      </c>
      <c r="AB87" s="173">
        <v>36770</v>
      </c>
      <c r="AC87">
        <v>0</v>
      </c>
    </row>
    <row r="88" spans="1:29" x14ac:dyDescent="0.25">
      <c r="A88">
        <v>11498</v>
      </c>
      <c r="B88">
        <v>20100901</v>
      </c>
      <c r="C88">
        <v>254</v>
      </c>
      <c r="D88" t="s">
        <v>254</v>
      </c>
      <c r="E88" t="s">
        <v>255</v>
      </c>
      <c r="F88" t="s">
        <v>256</v>
      </c>
      <c r="G88" t="s">
        <v>257</v>
      </c>
      <c r="H88" t="s">
        <v>269</v>
      </c>
      <c r="I88" t="s">
        <v>270</v>
      </c>
      <c r="J88" t="s">
        <v>271</v>
      </c>
      <c r="K88">
        <v>137</v>
      </c>
      <c r="L88">
        <v>0</v>
      </c>
      <c r="M88">
        <v>129</v>
      </c>
      <c r="N88" t="s">
        <v>272</v>
      </c>
      <c r="O88">
        <v>1</v>
      </c>
      <c r="P88" s="172">
        <v>6.72</v>
      </c>
      <c r="Q88" t="s">
        <v>262</v>
      </c>
      <c r="R88" t="s">
        <v>263</v>
      </c>
      <c r="S88" t="s">
        <v>264</v>
      </c>
      <c r="T88" t="s">
        <v>265</v>
      </c>
      <c r="V88">
        <v>3.1</v>
      </c>
      <c r="X88" t="s">
        <v>348</v>
      </c>
      <c r="Y88" t="s">
        <v>311</v>
      </c>
      <c r="Z88">
        <v>0</v>
      </c>
      <c r="AB88" s="173">
        <v>36617</v>
      </c>
      <c r="AC88">
        <v>0</v>
      </c>
    </row>
    <row r="89" spans="1:29" x14ac:dyDescent="0.25">
      <c r="A89">
        <v>11500</v>
      </c>
      <c r="B89">
        <v>20100901</v>
      </c>
      <c r="C89">
        <v>254</v>
      </c>
      <c r="D89" t="s">
        <v>254</v>
      </c>
      <c r="E89" t="s">
        <v>255</v>
      </c>
      <c r="F89" t="s">
        <v>256</v>
      </c>
      <c r="G89" t="s">
        <v>257</v>
      </c>
      <c r="H89" t="s">
        <v>278</v>
      </c>
      <c r="J89" t="s">
        <v>279</v>
      </c>
      <c r="K89">
        <v>303</v>
      </c>
      <c r="L89">
        <v>0</v>
      </c>
      <c r="M89">
        <v>129</v>
      </c>
      <c r="N89" t="s">
        <v>272</v>
      </c>
      <c r="O89">
        <v>1</v>
      </c>
      <c r="P89" s="172">
        <v>97.7</v>
      </c>
      <c r="Q89" t="s">
        <v>262</v>
      </c>
      <c r="R89" t="s">
        <v>263</v>
      </c>
      <c r="S89" t="s">
        <v>264</v>
      </c>
      <c r="T89" t="s">
        <v>265</v>
      </c>
      <c r="V89">
        <v>3.1</v>
      </c>
      <c r="X89" t="s">
        <v>348</v>
      </c>
      <c r="Y89" t="s">
        <v>267</v>
      </c>
      <c r="Z89">
        <v>0</v>
      </c>
      <c r="AB89" s="173">
        <v>36617</v>
      </c>
      <c r="AC89">
        <v>0</v>
      </c>
    </row>
    <row r="90" spans="1:29" x14ac:dyDescent="0.25">
      <c r="A90">
        <v>11504</v>
      </c>
      <c r="B90">
        <v>20100901</v>
      </c>
      <c r="C90">
        <v>254</v>
      </c>
      <c r="D90" t="s">
        <v>254</v>
      </c>
      <c r="E90" t="s">
        <v>255</v>
      </c>
      <c r="F90" t="s">
        <v>256</v>
      </c>
      <c r="G90" t="s">
        <v>257</v>
      </c>
      <c r="H90" t="s">
        <v>285</v>
      </c>
      <c r="J90" t="s">
        <v>286</v>
      </c>
      <c r="K90">
        <v>336</v>
      </c>
      <c r="L90">
        <v>0</v>
      </c>
      <c r="M90">
        <v>129</v>
      </c>
      <c r="N90" t="s">
        <v>272</v>
      </c>
      <c r="O90">
        <v>1</v>
      </c>
      <c r="P90" s="172">
        <v>8.5399999999999991</v>
      </c>
      <c r="Q90" t="s">
        <v>262</v>
      </c>
      <c r="R90" t="s">
        <v>263</v>
      </c>
      <c r="S90" t="s">
        <v>264</v>
      </c>
      <c r="T90" t="s">
        <v>265</v>
      </c>
      <c r="V90">
        <v>3.1</v>
      </c>
      <c r="X90" t="s">
        <v>348</v>
      </c>
      <c r="Y90" t="s">
        <v>320</v>
      </c>
      <c r="Z90">
        <v>0</v>
      </c>
      <c r="AB90" s="173">
        <v>36617</v>
      </c>
      <c r="AC90">
        <v>0</v>
      </c>
    </row>
    <row r="91" spans="1:29" x14ac:dyDescent="0.25">
      <c r="A91">
        <v>11507</v>
      </c>
      <c r="B91">
        <v>20100901</v>
      </c>
      <c r="C91">
        <v>254</v>
      </c>
      <c r="D91" t="s">
        <v>254</v>
      </c>
      <c r="E91" t="s">
        <v>255</v>
      </c>
      <c r="F91" t="s">
        <v>256</v>
      </c>
      <c r="G91" t="s">
        <v>257</v>
      </c>
      <c r="H91" t="s">
        <v>292</v>
      </c>
      <c r="J91" t="s">
        <v>293</v>
      </c>
      <c r="K91">
        <v>339</v>
      </c>
      <c r="L91">
        <v>0</v>
      </c>
      <c r="M91">
        <v>129</v>
      </c>
      <c r="N91" t="s">
        <v>272</v>
      </c>
      <c r="O91">
        <v>1</v>
      </c>
      <c r="P91" s="172">
        <v>8.5399999999999991</v>
      </c>
      <c r="Q91" t="s">
        <v>262</v>
      </c>
      <c r="R91" t="s">
        <v>263</v>
      </c>
      <c r="S91" t="s">
        <v>264</v>
      </c>
      <c r="T91" t="s">
        <v>265</v>
      </c>
      <c r="V91">
        <v>3.1</v>
      </c>
      <c r="X91" t="s">
        <v>348</v>
      </c>
      <c r="Y91" t="s">
        <v>320</v>
      </c>
      <c r="Z91">
        <v>0</v>
      </c>
      <c r="AB91" s="173">
        <v>36617</v>
      </c>
      <c r="AC91">
        <v>0</v>
      </c>
    </row>
    <row r="92" spans="1:29" x14ac:dyDescent="0.25">
      <c r="A92">
        <v>11512</v>
      </c>
      <c r="B92">
        <v>20100901</v>
      </c>
      <c r="C92">
        <v>254</v>
      </c>
      <c r="D92" t="s">
        <v>254</v>
      </c>
      <c r="E92" t="s">
        <v>255</v>
      </c>
      <c r="F92" t="s">
        <v>256</v>
      </c>
      <c r="G92" t="s">
        <v>257</v>
      </c>
      <c r="J92" t="s">
        <v>312</v>
      </c>
      <c r="K92">
        <v>381</v>
      </c>
      <c r="L92">
        <v>0</v>
      </c>
      <c r="M92">
        <v>129</v>
      </c>
      <c r="N92" t="s">
        <v>272</v>
      </c>
      <c r="O92">
        <v>1</v>
      </c>
      <c r="P92" s="172">
        <v>6.2</v>
      </c>
      <c r="Q92" t="s">
        <v>262</v>
      </c>
      <c r="R92" t="s">
        <v>263</v>
      </c>
      <c r="S92" t="s">
        <v>264</v>
      </c>
      <c r="T92" t="s">
        <v>265</v>
      </c>
      <c r="X92" t="s">
        <v>347</v>
      </c>
      <c r="Y92" t="s">
        <v>291</v>
      </c>
      <c r="Z92">
        <v>0</v>
      </c>
      <c r="AB92" s="173">
        <v>36617</v>
      </c>
      <c r="AC92">
        <v>0</v>
      </c>
    </row>
    <row r="93" spans="1:29" x14ac:dyDescent="0.25">
      <c r="A93">
        <v>11513</v>
      </c>
      <c r="B93">
        <v>20100901</v>
      </c>
      <c r="C93">
        <v>254</v>
      </c>
      <c r="D93" t="s">
        <v>254</v>
      </c>
      <c r="E93" t="s">
        <v>255</v>
      </c>
      <c r="F93" t="s">
        <v>256</v>
      </c>
      <c r="G93" t="s">
        <v>257</v>
      </c>
      <c r="J93" t="s">
        <v>307</v>
      </c>
      <c r="K93">
        <v>399</v>
      </c>
      <c r="L93">
        <v>0</v>
      </c>
      <c r="M93">
        <v>129</v>
      </c>
      <c r="N93" t="s">
        <v>272</v>
      </c>
      <c r="O93">
        <v>1</v>
      </c>
      <c r="P93" s="172">
        <v>2.38</v>
      </c>
      <c r="Q93" t="s">
        <v>262</v>
      </c>
      <c r="R93" t="s">
        <v>263</v>
      </c>
      <c r="S93" t="s">
        <v>264</v>
      </c>
      <c r="T93" t="s">
        <v>265</v>
      </c>
      <c r="V93">
        <v>3.1</v>
      </c>
      <c r="X93" t="s">
        <v>348</v>
      </c>
      <c r="Y93" t="s">
        <v>311</v>
      </c>
      <c r="Z93">
        <v>0</v>
      </c>
      <c r="AB93" s="173">
        <v>36617</v>
      </c>
      <c r="AC93">
        <v>0</v>
      </c>
    </row>
    <row r="94" spans="1:29" x14ac:dyDescent="0.25">
      <c r="A94">
        <v>12235</v>
      </c>
      <c r="B94">
        <v>20200901</v>
      </c>
      <c r="C94">
        <v>319</v>
      </c>
      <c r="D94" t="s">
        <v>254</v>
      </c>
      <c r="E94" t="s">
        <v>318</v>
      </c>
      <c r="F94" t="s">
        <v>256</v>
      </c>
      <c r="G94" t="s">
        <v>257</v>
      </c>
      <c r="H94" t="s">
        <v>269</v>
      </c>
      <c r="I94" t="s">
        <v>270</v>
      </c>
      <c r="J94" t="s">
        <v>271</v>
      </c>
      <c r="K94">
        <v>137</v>
      </c>
      <c r="L94">
        <v>0</v>
      </c>
      <c r="M94">
        <v>129</v>
      </c>
      <c r="N94" t="s">
        <v>272</v>
      </c>
      <c r="O94">
        <v>1</v>
      </c>
      <c r="P94" s="172">
        <v>6.72</v>
      </c>
      <c r="Q94" t="s">
        <v>262</v>
      </c>
      <c r="R94" t="s">
        <v>263</v>
      </c>
      <c r="S94" t="s">
        <v>264</v>
      </c>
      <c r="T94" t="s">
        <v>265</v>
      </c>
      <c r="V94">
        <v>3.1</v>
      </c>
      <c r="X94" t="s">
        <v>348</v>
      </c>
      <c r="Y94" t="s">
        <v>311</v>
      </c>
      <c r="Z94">
        <v>0</v>
      </c>
      <c r="AB94" s="173">
        <v>36617</v>
      </c>
      <c r="AC94">
        <v>0</v>
      </c>
    </row>
    <row r="95" spans="1:29" x14ac:dyDescent="0.25">
      <c r="A95">
        <v>12237</v>
      </c>
      <c r="B95">
        <v>20200901</v>
      </c>
      <c r="C95">
        <v>319</v>
      </c>
      <c r="D95" t="s">
        <v>254</v>
      </c>
      <c r="E95" t="s">
        <v>318</v>
      </c>
      <c r="F95" t="s">
        <v>256</v>
      </c>
      <c r="G95" t="s">
        <v>257</v>
      </c>
      <c r="H95" t="s">
        <v>278</v>
      </c>
      <c r="J95" t="s">
        <v>279</v>
      </c>
      <c r="K95">
        <v>303</v>
      </c>
      <c r="L95">
        <v>0</v>
      </c>
      <c r="M95">
        <v>129</v>
      </c>
      <c r="N95" t="s">
        <v>272</v>
      </c>
      <c r="O95">
        <v>1</v>
      </c>
      <c r="P95" s="172">
        <v>97.7</v>
      </c>
      <c r="Q95" t="s">
        <v>262</v>
      </c>
      <c r="R95" t="s">
        <v>263</v>
      </c>
      <c r="S95" t="s">
        <v>264</v>
      </c>
      <c r="T95" t="s">
        <v>265</v>
      </c>
      <c r="V95">
        <v>3.1</v>
      </c>
      <c r="X95" t="s">
        <v>348</v>
      </c>
      <c r="Y95" t="s">
        <v>267</v>
      </c>
      <c r="Z95">
        <v>0</v>
      </c>
      <c r="AB95" s="173">
        <v>36617</v>
      </c>
      <c r="AC95">
        <v>0</v>
      </c>
    </row>
    <row r="96" spans="1:29" x14ac:dyDescent="0.25">
      <c r="A96">
        <v>12241</v>
      </c>
      <c r="B96">
        <v>20200901</v>
      </c>
      <c r="C96">
        <v>319</v>
      </c>
      <c r="D96" t="s">
        <v>254</v>
      </c>
      <c r="E96" t="s">
        <v>318</v>
      </c>
      <c r="F96" t="s">
        <v>256</v>
      </c>
      <c r="G96" t="s">
        <v>257</v>
      </c>
      <c r="H96" t="s">
        <v>285</v>
      </c>
      <c r="J96" t="s">
        <v>286</v>
      </c>
      <c r="K96">
        <v>336</v>
      </c>
      <c r="L96">
        <v>0</v>
      </c>
      <c r="M96">
        <v>129</v>
      </c>
      <c r="N96" t="s">
        <v>272</v>
      </c>
      <c r="O96">
        <v>1</v>
      </c>
      <c r="P96" s="172">
        <v>8.5399999999999991</v>
      </c>
      <c r="Q96" t="s">
        <v>262</v>
      </c>
      <c r="R96" t="s">
        <v>263</v>
      </c>
      <c r="S96" t="s">
        <v>264</v>
      </c>
      <c r="T96" t="s">
        <v>265</v>
      </c>
      <c r="V96">
        <v>3.1</v>
      </c>
      <c r="X96" t="s">
        <v>348</v>
      </c>
      <c r="Y96" t="s">
        <v>320</v>
      </c>
      <c r="Z96">
        <v>0</v>
      </c>
      <c r="AB96" s="173">
        <v>36617</v>
      </c>
      <c r="AC96">
        <v>0</v>
      </c>
    </row>
    <row r="97" spans="1:29" x14ac:dyDescent="0.25">
      <c r="A97">
        <v>12244</v>
      </c>
      <c r="B97">
        <v>20200901</v>
      </c>
      <c r="C97">
        <v>319</v>
      </c>
      <c r="D97" t="s">
        <v>254</v>
      </c>
      <c r="E97" t="s">
        <v>318</v>
      </c>
      <c r="F97" t="s">
        <v>256</v>
      </c>
      <c r="G97" t="s">
        <v>257</v>
      </c>
      <c r="H97" t="s">
        <v>292</v>
      </c>
      <c r="J97" t="s">
        <v>293</v>
      </c>
      <c r="K97">
        <v>339</v>
      </c>
      <c r="L97">
        <v>0</v>
      </c>
      <c r="M97">
        <v>129</v>
      </c>
      <c r="N97" t="s">
        <v>272</v>
      </c>
      <c r="O97">
        <v>1</v>
      </c>
      <c r="P97" s="172">
        <v>8.5399999999999991</v>
      </c>
      <c r="Q97" t="s">
        <v>262</v>
      </c>
      <c r="R97" t="s">
        <v>263</v>
      </c>
      <c r="S97" t="s">
        <v>264</v>
      </c>
      <c r="T97" t="s">
        <v>265</v>
      </c>
      <c r="V97">
        <v>3.1</v>
      </c>
      <c r="X97" t="s">
        <v>348</v>
      </c>
      <c r="Y97" t="s">
        <v>320</v>
      </c>
      <c r="Z97">
        <v>0</v>
      </c>
      <c r="AB97" s="173">
        <v>36617</v>
      </c>
      <c r="AC97">
        <v>0</v>
      </c>
    </row>
    <row r="98" spans="1:29" x14ac:dyDescent="0.25">
      <c r="A98">
        <v>12250</v>
      </c>
      <c r="B98">
        <v>20200901</v>
      </c>
      <c r="C98">
        <v>319</v>
      </c>
      <c r="D98" t="s">
        <v>254</v>
      </c>
      <c r="E98" t="s">
        <v>318</v>
      </c>
      <c r="F98" t="s">
        <v>256</v>
      </c>
      <c r="G98" t="s">
        <v>257</v>
      </c>
      <c r="J98" t="s">
        <v>312</v>
      </c>
      <c r="K98">
        <v>381</v>
      </c>
      <c r="L98">
        <v>0</v>
      </c>
      <c r="M98">
        <v>129</v>
      </c>
      <c r="N98" t="s">
        <v>272</v>
      </c>
      <c r="O98">
        <v>1</v>
      </c>
      <c r="P98" s="172">
        <v>6.2</v>
      </c>
      <c r="Q98" t="s">
        <v>262</v>
      </c>
      <c r="R98" t="s">
        <v>263</v>
      </c>
      <c r="S98" t="s">
        <v>264</v>
      </c>
      <c r="T98" t="s">
        <v>265</v>
      </c>
      <c r="X98" t="s">
        <v>347</v>
      </c>
      <c r="Y98" t="s">
        <v>291</v>
      </c>
      <c r="Z98">
        <v>0</v>
      </c>
      <c r="AB98" s="173">
        <v>36617</v>
      </c>
      <c r="AC98">
        <v>0</v>
      </c>
    </row>
    <row r="99" spans="1:29" x14ac:dyDescent="0.25">
      <c r="A99">
        <v>12251</v>
      </c>
      <c r="B99">
        <v>20200901</v>
      </c>
      <c r="C99">
        <v>319</v>
      </c>
      <c r="D99" t="s">
        <v>254</v>
      </c>
      <c r="E99" t="s">
        <v>318</v>
      </c>
      <c r="F99" t="s">
        <v>256</v>
      </c>
      <c r="G99" t="s">
        <v>257</v>
      </c>
      <c r="J99" t="s">
        <v>307</v>
      </c>
      <c r="K99">
        <v>399</v>
      </c>
      <c r="L99">
        <v>0</v>
      </c>
      <c r="M99">
        <v>129</v>
      </c>
      <c r="N99" t="s">
        <v>272</v>
      </c>
      <c r="O99">
        <v>1</v>
      </c>
      <c r="P99" s="172">
        <v>2.38</v>
      </c>
      <c r="Q99" t="s">
        <v>262</v>
      </c>
      <c r="R99" t="s">
        <v>263</v>
      </c>
      <c r="S99" t="s">
        <v>264</v>
      </c>
      <c r="T99" t="s">
        <v>265</v>
      </c>
      <c r="V99">
        <v>3.1</v>
      </c>
      <c r="X99" t="s">
        <v>348</v>
      </c>
      <c r="Y99" t="s">
        <v>311</v>
      </c>
      <c r="Z99">
        <v>0</v>
      </c>
      <c r="AB99" s="173">
        <v>36617</v>
      </c>
      <c r="AC99">
        <v>0</v>
      </c>
    </row>
  </sheetData>
  <autoFilter ref="A2:A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AD344"/>
  <sheetViews>
    <sheetView workbookViewId="0"/>
  </sheetViews>
  <sheetFormatPr defaultRowHeight="15" x14ac:dyDescent="0.25"/>
  <cols>
    <col min="1" max="1" width="67.85546875" customWidth="1"/>
    <col min="2" max="2" width="37" customWidth="1"/>
    <col min="3" max="3" width="40" customWidth="1"/>
    <col min="4" max="4" width="35.140625" customWidth="1"/>
    <col min="5" max="5" width="30.28515625" customWidth="1"/>
    <col min="6" max="6" width="32.85546875" customWidth="1"/>
    <col min="7" max="8" width="22.5703125" customWidth="1"/>
    <col min="9" max="9" width="29" customWidth="1"/>
    <col min="10" max="10" width="20.42578125" customWidth="1"/>
    <col min="11" max="11" width="21.7109375" customWidth="1"/>
    <col min="12" max="12" width="19.5703125" customWidth="1"/>
    <col min="13" max="13" width="24" customWidth="1"/>
    <col min="14" max="14" width="29.85546875" customWidth="1"/>
    <col min="15" max="15" width="22.140625" customWidth="1"/>
    <col min="16" max="16" width="14.7109375" customWidth="1"/>
    <col min="18" max="18" width="20.85546875" customWidth="1"/>
    <col min="20" max="20" width="13.140625" customWidth="1"/>
    <col min="21" max="21" width="139.7109375" customWidth="1"/>
    <col min="23" max="23" width="21.42578125" hidden="1" customWidth="1"/>
    <col min="24" max="24" width="149.42578125" customWidth="1"/>
    <col min="27" max="27" width="11.42578125" customWidth="1"/>
  </cols>
  <sheetData>
    <row r="1" spans="1:26" ht="20.25" x14ac:dyDescent="0.3">
      <c r="A1" t="s">
        <v>565</v>
      </c>
      <c r="C1" s="67" t="s">
        <v>529</v>
      </c>
    </row>
    <row r="2" spans="1:26" x14ac:dyDescent="0.25">
      <c r="A2" s="174" t="s">
        <v>254</v>
      </c>
      <c r="B2" s="174" t="s">
        <v>255</v>
      </c>
      <c r="C2" s="174" t="s">
        <v>256</v>
      </c>
      <c r="D2" s="174" t="s">
        <v>257</v>
      </c>
      <c r="E2" s="174" t="s">
        <v>258</v>
      </c>
      <c r="F2" s="174" t="s">
        <v>259</v>
      </c>
      <c r="G2" s="174" t="s">
        <v>260</v>
      </c>
      <c r="H2" s="174">
        <v>87</v>
      </c>
      <c r="I2" s="174">
        <v>107</v>
      </c>
      <c r="J2" s="174">
        <v>172</v>
      </c>
      <c r="K2" s="174" t="s">
        <v>261</v>
      </c>
      <c r="L2" s="174">
        <v>1</v>
      </c>
      <c r="M2" s="175">
        <v>2.9</v>
      </c>
      <c r="N2" s="174" t="s">
        <v>262</v>
      </c>
      <c r="O2" s="174" t="s">
        <v>263</v>
      </c>
      <c r="P2" s="174" t="s">
        <v>264</v>
      </c>
      <c r="Q2" s="174" t="s">
        <v>265</v>
      </c>
      <c r="R2" s="174"/>
      <c r="S2" s="174"/>
      <c r="T2" s="174"/>
      <c r="U2" s="174" t="s">
        <v>266</v>
      </c>
      <c r="V2" s="174" t="s">
        <v>267</v>
      </c>
      <c r="W2" s="174">
        <v>0</v>
      </c>
      <c r="X2" s="176">
        <v>36770</v>
      </c>
      <c r="Y2" s="174"/>
      <c r="Z2" s="174">
        <v>0</v>
      </c>
    </row>
    <row r="3" spans="1:26" x14ac:dyDescent="0.25">
      <c r="A3" s="174" t="s">
        <v>254</v>
      </c>
      <c r="B3" s="174" t="s">
        <v>255</v>
      </c>
      <c r="C3" s="174" t="s">
        <v>256</v>
      </c>
      <c r="D3" s="174" t="s">
        <v>308</v>
      </c>
      <c r="E3" s="174" t="s">
        <v>258</v>
      </c>
      <c r="F3" s="174" t="s">
        <v>259</v>
      </c>
      <c r="G3" s="174" t="s">
        <v>260</v>
      </c>
      <c r="H3" s="174">
        <v>87</v>
      </c>
      <c r="I3" s="174">
        <v>107</v>
      </c>
      <c r="J3" s="174">
        <v>172</v>
      </c>
      <c r="K3" s="174" t="s">
        <v>261</v>
      </c>
      <c r="L3" s="174">
        <v>1</v>
      </c>
      <c r="M3" s="175">
        <v>2.9</v>
      </c>
      <c r="N3" s="174" t="s">
        <v>262</v>
      </c>
      <c r="O3" s="174" t="s">
        <v>263</v>
      </c>
      <c r="P3" s="174" t="s">
        <v>264</v>
      </c>
      <c r="Q3" s="174" t="s">
        <v>265</v>
      </c>
      <c r="R3" s="174"/>
      <c r="S3" s="174"/>
      <c r="T3" s="174"/>
      <c r="U3" s="174" t="s">
        <v>266</v>
      </c>
      <c r="V3" s="174" t="s">
        <v>267</v>
      </c>
      <c r="W3" s="174">
        <v>0</v>
      </c>
      <c r="X3" s="176">
        <v>36770</v>
      </c>
      <c r="Y3" s="174"/>
      <c r="Z3" s="174">
        <v>0</v>
      </c>
    </row>
    <row r="4" spans="1:26" x14ac:dyDescent="0.25">
      <c r="A4" s="174" t="s">
        <v>254</v>
      </c>
      <c r="B4" s="174" t="s">
        <v>255</v>
      </c>
      <c r="C4" s="174" t="s">
        <v>256</v>
      </c>
      <c r="D4" s="174" t="s">
        <v>308</v>
      </c>
      <c r="E4" s="174" t="s">
        <v>258</v>
      </c>
      <c r="F4" s="174" t="s">
        <v>259</v>
      </c>
      <c r="G4" s="174" t="s">
        <v>260</v>
      </c>
      <c r="H4" s="174">
        <v>87</v>
      </c>
      <c r="I4" s="174">
        <v>139</v>
      </c>
      <c r="J4" s="174">
        <v>198</v>
      </c>
      <c r="K4" s="174" t="s">
        <v>268</v>
      </c>
      <c r="L4" s="174">
        <v>1</v>
      </c>
      <c r="M4" s="175">
        <v>1.4</v>
      </c>
      <c r="N4" s="174" t="s">
        <v>262</v>
      </c>
      <c r="O4" s="174" t="s">
        <v>263</v>
      </c>
      <c r="P4" s="174" t="s">
        <v>264</v>
      </c>
      <c r="Q4" s="174" t="s">
        <v>265</v>
      </c>
      <c r="R4" s="174"/>
      <c r="S4" s="174"/>
      <c r="T4" s="174"/>
      <c r="U4" s="174" t="s">
        <v>266</v>
      </c>
      <c r="V4" s="174" t="s">
        <v>267</v>
      </c>
      <c r="W4" s="174">
        <v>0</v>
      </c>
      <c r="X4" s="176">
        <v>36770</v>
      </c>
      <c r="Y4" s="174"/>
      <c r="Z4" s="174">
        <v>0</v>
      </c>
    </row>
    <row r="5" spans="1:26" x14ac:dyDescent="0.25">
      <c r="A5" s="174" t="s">
        <v>254</v>
      </c>
      <c r="B5" s="174" t="s">
        <v>255</v>
      </c>
      <c r="C5" s="174" t="s">
        <v>256</v>
      </c>
      <c r="D5" s="174" t="s">
        <v>313</v>
      </c>
      <c r="E5" s="174" t="s">
        <v>258</v>
      </c>
      <c r="F5" s="174" t="s">
        <v>259</v>
      </c>
      <c r="G5" s="174" t="s">
        <v>260</v>
      </c>
      <c r="H5" s="174">
        <v>87</v>
      </c>
      <c r="I5" s="174">
        <v>107</v>
      </c>
      <c r="J5" s="174">
        <v>172</v>
      </c>
      <c r="K5" s="174" t="s">
        <v>261</v>
      </c>
      <c r="L5" s="174">
        <v>1</v>
      </c>
      <c r="M5" s="175">
        <v>2.9</v>
      </c>
      <c r="N5" s="174" t="s">
        <v>262</v>
      </c>
      <c r="O5" s="174" t="s">
        <v>263</v>
      </c>
      <c r="P5" s="174" t="s">
        <v>264</v>
      </c>
      <c r="Q5" s="174" t="s">
        <v>265</v>
      </c>
      <c r="R5" s="174"/>
      <c r="S5" s="174"/>
      <c r="T5" s="174"/>
      <c r="U5" s="174" t="s">
        <v>266</v>
      </c>
      <c r="V5" s="174" t="s">
        <v>267</v>
      </c>
      <c r="W5" s="174">
        <v>0</v>
      </c>
      <c r="X5" s="176">
        <v>36770</v>
      </c>
      <c r="Y5" s="174"/>
      <c r="Z5" s="174">
        <v>0</v>
      </c>
    </row>
    <row r="6" spans="1:26" x14ac:dyDescent="0.25">
      <c r="A6" s="174" t="s">
        <v>254</v>
      </c>
      <c r="B6" s="174" t="s">
        <v>255</v>
      </c>
      <c r="C6" s="174" t="s">
        <v>256</v>
      </c>
      <c r="D6" s="174" t="s">
        <v>313</v>
      </c>
      <c r="E6" s="174" t="s">
        <v>258</v>
      </c>
      <c r="F6" s="174" t="s">
        <v>259</v>
      </c>
      <c r="G6" s="174" t="s">
        <v>260</v>
      </c>
      <c r="H6" s="174">
        <v>87</v>
      </c>
      <c r="I6" s="174">
        <v>139</v>
      </c>
      <c r="J6" s="174">
        <v>198</v>
      </c>
      <c r="K6" s="174" t="s">
        <v>268</v>
      </c>
      <c r="L6" s="174">
        <v>1</v>
      </c>
      <c r="M6" s="175">
        <v>1.4</v>
      </c>
      <c r="N6" s="174" t="s">
        <v>262</v>
      </c>
      <c r="O6" s="174" t="s">
        <v>263</v>
      </c>
      <c r="P6" s="174" t="s">
        <v>264</v>
      </c>
      <c r="Q6" s="174" t="s">
        <v>265</v>
      </c>
      <c r="R6" s="174"/>
      <c r="S6" s="174"/>
      <c r="T6" s="174"/>
      <c r="U6" s="174" t="s">
        <v>266</v>
      </c>
      <c r="V6" s="174" t="s">
        <v>267</v>
      </c>
      <c r="W6" s="174">
        <v>0</v>
      </c>
      <c r="X6" s="176">
        <v>36770</v>
      </c>
      <c r="Y6" s="174"/>
      <c r="Z6" s="174">
        <v>0</v>
      </c>
    </row>
    <row r="7" spans="1:26" x14ac:dyDescent="0.25">
      <c r="A7" s="174" t="s">
        <v>254</v>
      </c>
      <c r="B7" s="174" t="s">
        <v>255</v>
      </c>
      <c r="C7" s="174" t="s">
        <v>256</v>
      </c>
      <c r="D7" s="174" t="s">
        <v>314</v>
      </c>
      <c r="E7" s="174" t="s">
        <v>258</v>
      </c>
      <c r="F7" s="174" t="s">
        <v>259</v>
      </c>
      <c r="G7" s="174" t="s">
        <v>260</v>
      </c>
      <c r="H7" s="174">
        <v>87</v>
      </c>
      <c r="I7" s="174">
        <v>107</v>
      </c>
      <c r="J7" s="174">
        <v>172</v>
      </c>
      <c r="K7" s="174" t="s">
        <v>261</v>
      </c>
      <c r="L7" s="174">
        <v>1</v>
      </c>
      <c r="M7" s="175">
        <v>2.9</v>
      </c>
      <c r="N7" s="174" t="s">
        <v>262</v>
      </c>
      <c r="O7" s="174" t="s">
        <v>263</v>
      </c>
      <c r="P7" s="174" t="s">
        <v>264</v>
      </c>
      <c r="Q7" s="174" t="s">
        <v>265</v>
      </c>
      <c r="R7" s="174"/>
      <c r="S7" s="174"/>
      <c r="T7" s="174"/>
      <c r="U7" s="174" t="s">
        <v>266</v>
      </c>
      <c r="V7" s="174" t="s">
        <v>267</v>
      </c>
      <c r="W7" s="174">
        <v>0</v>
      </c>
      <c r="X7" s="176">
        <v>36770</v>
      </c>
      <c r="Y7" s="174"/>
      <c r="Z7" s="174">
        <v>0</v>
      </c>
    </row>
    <row r="8" spans="1:26" x14ac:dyDescent="0.25">
      <c r="A8" s="174" t="s">
        <v>254</v>
      </c>
      <c r="B8" s="174" t="s">
        <v>255</v>
      </c>
      <c r="C8" s="174" t="s">
        <v>256</v>
      </c>
      <c r="D8" s="174" t="s">
        <v>314</v>
      </c>
      <c r="E8" s="174" t="s">
        <v>258</v>
      </c>
      <c r="F8" s="174" t="s">
        <v>259</v>
      </c>
      <c r="G8" s="174" t="s">
        <v>260</v>
      </c>
      <c r="H8" s="174">
        <v>87</v>
      </c>
      <c r="I8" s="174">
        <v>139</v>
      </c>
      <c r="J8" s="174">
        <v>198</v>
      </c>
      <c r="K8" s="174" t="s">
        <v>268</v>
      </c>
      <c r="L8" s="174">
        <v>1</v>
      </c>
      <c r="M8" s="175">
        <v>1.4</v>
      </c>
      <c r="N8" s="174" t="s">
        <v>262</v>
      </c>
      <c r="O8" s="174" t="s">
        <v>263</v>
      </c>
      <c r="P8" s="174" t="s">
        <v>264</v>
      </c>
      <c r="Q8" s="174" t="s">
        <v>265</v>
      </c>
      <c r="R8" s="174"/>
      <c r="S8" s="174"/>
      <c r="T8" s="174"/>
      <c r="U8" s="174" t="s">
        <v>266</v>
      </c>
      <c r="V8" s="174" t="s">
        <v>267</v>
      </c>
      <c r="W8" s="174">
        <v>0</v>
      </c>
      <c r="X8" s="176">
        <v>36770</v>
      </c>
      <c r="Y8" s="174"/>
      <c r="Z8" s="174">
        <v>0</v>
      </c>
    </row>
    <row r="9" spans="1:26" x14ac:dyDescent="0.25">
      <c r="A9" s="174" t="s">
        <v>254</v>
      </c>
      <c r="B9" s="174" t="s">
        <v>255</v>
      </c>
      <c r="C9" s="174" t="s">
        <v>256</v>
      </c>
      <c r="D9" s="174" t="s">
        <v>315</v>
      </c>
      <c r="E9" s="174" t="s">
        <v>258</v>
      </c>
      <c r="F9" s="174" t="s">
        <v>259</v>
      </c>
      <c r="G9" s="174" t="s">
        <v>260</v>
      </c>
      <c r="H9" s="174">
        <v>87</v>
      </c>
      <c r="I9" s="174">
        <v>107</v>
      </c>
      <c r="J9" s="174">
        <v>172</v>
      </c>
      <c r="K9" s="174" t="s">
        <v>261</v>
      </c>
      <c r="L9" s="174">
        <v>1</v>
      </c>
      <c r="M9" s="175">
        <v>2.9</v>
      </c>
      <c r="N9" s="174" t="s">
        <v>262</v>
      </c>
      <c r="O9" s="174" t="s">
        <v>263</v>
      </c>
      <c r="P9" s="174" t="s">
        <v>264</v>
      </c>
      <c r="Q9" s="174" t="s">
        <v>265</v>
      </c>
      <c r="R9" s="174"/>
      <c r="S9" s="174"/>
      <c r="T9" s="174"/>
      <c r="U9" s="174" t="s">
        <v>266</v>
      </c>
      <c r="V9" s="174" t="s">
        <v>267</v>
      </c>
      <c r="W9" s="174">
        <v>0</v>
      </c>
      <c r="X9" s="176">
        <v>36770</v>
      </c>
      <c r="Y9" s="174"/>
      <c r="Z9" s="174">
        <v>0</v>
      </c>
    </row>
    <row r="10" spans="1:26" x14ac:dyDescent="0.25">
      <c r="A10" s="174" t="s">
        <v>254</v>
      </c>
      <c r="B10" s="174" t="s">
        <v>255</v>
      </c>
      <c r="C10" s="174" t="s">
        <v>256</v>
      </c>
      <c r="D10" s="174" t="s">
        <v>315</v>
      </c>
      <c r="E10" s="174" t="s">
        <v>258</v>
      </c>
      <c r="F10" s="174" t="s">
        <v>259</v>
      </c>
      <c r="G10" s="174" t="s">
        <v>260</v>
      </c>
      <c r="H10" s="174">
        <v>87</v>
      </c>
      <c r="I10" s="174">
        <v>139</v>
      </c>
      <c r="J10" s="174">
        <v>198</v>
      </c>
      <c r="K10" s="174" t="s">
        <v>268</v>
      </c>
      <c r="L10" s="174">
        <v>1</v>
      </c>
      <c r="M10" s="175">
        <v>1.4</v>
      </c>
      <c r="N10" s="174" t="s">
        <v>262</v>
      </c>
      <c r="O10" s="174" t="s">
        <v>263</v>
      </c>
      <c r="P10" s="174" t="s">
        <v>264</v>
      </c>
      <c r="Q10" s="174" t="s">
        <v>265</v>
      </c>
      <c r="R10" s="174"/>
      <c r="S10" s="174"/>
      <c r="T10" s="174"/>
      <c r="U10" s="174" t="s">
        <v>266</v>
      </c>
      <c r="V10" s="174" t="s">
        <v>267</v>
      </c>
      <c r="W10" s="174">
        <v>0</v>
      </c>
      <c r="X10" s="176">
        <v>36770</v>
      </c>
      <c r="Y10" s="174"/>
      <c r="Z10" s="174">
        <v>0</v>
      </c>
    </row>
    <row r="11" spans="1:26" x14ac:dyDescent="0.25">
      <c r="A11" s="174" t="s">
        <v>254</v>
      </c>
      <c r="B11" s="174" t="s">
        <v>255</v>
      </c>
      <c r="C11" s="174" t="s">
        <v>256</v>
      </c>
      <c r="D11" s="174" t="s">
        <v>257</v>
      </c>
      <c r="E11" s="174" t="s">
        <v>258</v>
      </c>
      <c r="F11" s="174" t="s">
        <v>259</v>
      </c>
      <c r="G11" s="174" t="s">
        <v>260</v>
      </c>
      <c r="H11" s="174">
        <v>87</v>
      </c>
      <c r="I11" s="174">
        <v>139</v>
      </c>
      <c r="J11" s="174">
        <v>198</v>
      </c>
      <c r="K11" s="174" t="s">
        <v>268</v>
      </c>
      <c r="L11" s="174">
        <v>1</v>
      </c>
      <c r="M11" s="175">
        <v>1.4</v>
      </c>
      <c r="N11" s="174" t="s">
        <v>262</v>
      </c>
      <c r="O11" s="174" t="s">
        <v>263</v>
      </c>
      <c r="P11" s="174" t="s">
        <v>264</v>
      </c>
      <c r="Q11" s="174" t="s">
        <v>265</v>
      </c>
      <c r="R11" s="174"/>
      <c r="S11" s="174"/>
      <c r="T11" s="174"/>
      <c r="U11" s="174" t="s">
        <v>266</v>
      </c>
      <c r="V11" s="174" t="s">
        <v>267</v>
      </c>
      <c r="W11" s="174">
        <v>0</v>
      </c>
      <c r="X11" s="176">
        <v>36770</v>
      </c>
      <c r="Y11" s="174"/>
      <c r="Z11" s="174">
        <v>0</v>
      </c>
    </row>
    <row r="12" spans="1:26" x14ac:dyDescent="0.25">
      <c r="A12" s="174" t="s">
        <v>254</v>
      </c>
      <c r="B12" s="174" t="s">
        <v>255</v>
      </c>
      <c r="C12" s="174" t="s">
        <v>256</v>
      </c>
      <c r="D12" s="174" t="s">
        <v>316</v>
      </c>
      <c r="E12" s="174" t="s">
        <v>258</v>
      </c>
      <c r="F12" s="174" t="s">
        <v>259</v>
      </c>
      <c r="G12" s="174" t="s">
        <v>260</v>
      </c>
      <c r="H12" s="174">
        <v>87</v>
      </c>
      <c r="I12" s="174">
        <v>107</v>
      </c>
      <c r="J12" s="174">
        <v>172</v>
      </c>
      <c r="K12" s="174" t="s">
        <v>261</v>
      </c>
      <c r="L12" s="174">
        <v>1</v>
      </c>
      <c r="M12" s="175">
        <v>2.9</v>
      </c>
      <c r="N12" s="174" t="s">
        <v>262</v>
      </c>
      <c r="O12" s="174" t="s">
        <v>263</v>
      </c>
      <c r="P12" s="174" t="s">
        <v>264</v>
      </c>
      <c r="Q12" s="174" t="s">
        <v>265</v>
      </c>
      <c r="R12" s="174"/>
      <c r="S12" s="174"/>
      <c r="T12" s="174"/>
      <c r="U12" s="174" t="s">
        <v>266</v>
      </c>
      <c r="V12" s="174" t="s">
        <v>267</v>
      </c>
      <c r="W12" s="174">
        <v>0</v>
      </c>
      <c r="X12" s="176">
        <v>36770</v>
      </c>
      <c r="Y12" s="174"/>
      <c r="Z12" s="174">
        <v>0</v>
      </c>
    </row>
    <row r="13" spans="1:26" x14ac:dyDescent="0.25">
      <c r="A13" s="174" t="s">
        <v>254</v>
      </c>
      <c r="B13" s="174" t="s">
        <v>255</v>
      </c>
      <c r="C13" s="174" t="s">
        <v>256</v>
      </c>
      <c r="D13" s="174" t="s">
        <v>316</v>
      </c>
      <c r="E13" s="174" t="s">
        <v>258</v>
      </c>
      <c r="F13" s="174" t="s">
        <v>259</v>
      </c>
      <c r="G13" s="174" t="s">
        <v>260</v>
      </c>
      <c r="H13" s="174">
        <v>87</v>
      </c>
      <c r="I13" s="174">
        <v>139</v>
      </c>
      <c r="J13" s="174">
        <v>198</v>
      </c>
      <c r="K13" s="174" t="s">
        <v>268</v>
      </c>
      <c r="L13" s="174">
        <v>1</v>
      </c>
      <c r="M13" s="175">
        <v>1.4</v>
      </c>
      <c r="N13" s="174" t="s">
        <v>262</v>
      </c>
      <c r="O13" s="174" t="s">
        <v>263</v>
      </c>
      <c r="P13" s="174" t="s">
        <v>264</v>
      </c>
      <c r="Q13" s="174" t="s">
        <v>265</v>
      </c>
      <c r="R13" s="174"/>
      <c r="S13" s="174"/>
      <c r="T13" s="174"/>
      <c r="U13" s="174" t="s">
        <v>266</v>
      </c>
      <c r="V13" s="174" t="s">
        <v>267</v>
      </c>
      <c r="W13" s="174">
        <v>0</v>
      </c>
      <c r="X13" s="176">
        <v>36770</v>
      </c>
      <c r="Y13" s="174"/>
      <c r="Z13" s="174">
        <v>0</v>
      </c>
    </row>
    <row r="14" spans="1:26" x14ac:dyDescent="0.25">
      <c r="A14" s="174" t="s">
        <v>254</v>
      </c>
      <c r="B14" s="174" t="s">
        <v>255</v>
      </c>
      <c r="C14" s="174" t="s">
        <v>256</v>
      </c>
      <c r="D14" s="174" t="s">
        <v>317</v>
      </c>
      <c r="E14" s="174" t="s">
        <v>258</v>
      </c>
      <c r="F14" s="174" t="s">
        <v>259</v>
      </c>
      <c r="G14" s="174" t="s">
        <v>260</v>
      </c>
      <c r="H14" s="174">
        <v>87</v>
      </c>
      <c r="I14" s="174">
        <v>107</v>
      </c>
      <c r="J14" s="174">
        <v>172</v>
      </c>
      <c r="K14" s="174" t="s">
        <v>261</v>
      </c>
      <c r="L14" s="174">
        <v>1</v>
      </c>
      <c r="M14" s="175">
        <v>2.9</v>
      </c>
      <c r="N14" s="174" t="s">
        <v>262</v>
      </c>
      <c r="O14" s="174" t="s">
        <v>263</v>
      </c>
      <c r="P14" s="174" t="s">
        <v>264</v>
      </c>
      <c r="Q14" s="174" t="s">
        <v>265</v>
      </c>
      <c r="R14" s="174"/>
      <c r="S14" s="174"/>
      <c r="T14" s="174"/>
      <c r="U14" s="174" t="s">
        <v>266</v>
      </c>
      <c r="V14" s="174" t="s">
        <v>267</v>
      </c>
      <c r="W14" s="174">
        <v>0</v>
      </c>
      <c r="X14" s="176">
        <v>36770</v>
      </c>
      <c r="Y14" s="174"/>
      <c r="Z14" s="174">
        <v>0</v>
      </c>
    </row>
    <row r="15" spans="1:26" x14ac:dyDescent="0.25">
      <c r="A15" s="174" t="s">
        <v>254</v>
      </c>
      <c r="B15" s="174" t="s">
        <v>255</v>
      </c>
      <c r="C15" s="174" t="s">
        <v>256</v>
      </c>
      <c r="D15" s="174" t="s">
        <v>317</v>
      </c>
      <c r="E15" s="174" t="s">
        <v>258</v>
      </c>
      <c r="F15" s="174" t="s">
        <v>259</v>
      </c>
      <c r="G15" s="174" t="s">
        <v>260</v>
      </c>
      <c r="H15" s="174">
        <v>87</v>
      </c>
      <c r="I15" s="174">
        <v>139</v>
      </c>
      <c r="J15" s="174">
        <v>198</v>
      </c>
      <c r="K15" s="174" t="s">
        <v>268</v>
      </c>
      <c r="L15" s="174">
        <v>1</v>
      </c>
      <c r="M15" s="175">
        <v>1.4</v>
      </c>
      <c r="N15" s="174" t="s">
        <v>262</v>
      </c>
      <c r="O15" s="174" t="s">
        <v>263</v>
      </c>
      <c r="P15" s="174" t="s">
        <v>264</v>
      </c>
      <c r="Q15" s="174" t="s">
        <v>265</v>
      </c>
      <c r="R15" s="174"/>
      <c r="S15" s="174"/>
      <c r="T15" s="174"/>
      <c r="U15" s="174" t="s">
        <v>266</v>
      </c>
      <c r="V15" s="174" t="s">
        <v>267</v>
      </c>
      <c r="W15" s="174">
        <v>0</v>
      </c>
      <c r="X15" s="176">
        <v>36770</v>
      </c>
      <c r="Y15" s="174"/>
      <c r="Z15" s="174">
        <v>0</v>
      </c>
    </row>
    <row r="16" spans="1:26" x14ac:dyDescent="0.25">
      <c r="A16" s="174" t="s">
        <v>254</v>
      </c>
      <c r="B16" s="174" t="s">
        <v>255</v>
      </c>
      <c r="C16" s="174" t="s">
        <v>256</v>
      </c>
      <c r="D16" s="174" t="s">
        <v>308</v>
      </c>
      <c r="E16" s="174" t="s">
        <v>269</v>
      </c>
      <c r="F16" s="174" t="s">
        <v>270</v>
      </c>
      <c r="G16" s="174" t="s">
        <v>271</v>
      </c>
      <c r="H16" s="174">
        <v>137</v>
      </c>
      <c r="I16" s="174">
        <v>0</v>
      </c>
      <c r="J16" s="174">
        <v>129</v>
      </c>
      <c r="K16" s="174" t="s">
        <v>272</v>
      </c>
      <c r="L16" s="174">
        <v>1</v>
      </c>
      <c r="M16" s="175">
        <v>0.95</v>
      </c>
      <c r="N16" s="174" t="s">
        <v>262</v>
      </c>
      <c r="O16" s="174" t="s">
        <v>273</v>
      </c>
      <c r="P16" s="174" t="s">
        <v>274</v>
      </c>
      <c r="Q16" s="174" t="s">
        <v>275</v>
      </c>
      <c r="R16" s="174"/>
      <c r="S16" s="174">
        <v>3.3</v>
      </c>
      <c r="T16" s="174" t="s">
        <v>309</v>
      </c>
      <c r="U16" s="174" t="s">
        <v>310</v>
      </c>
      <c r="V16" s="174" t="s">
        <v>311</v>
      </c>
      <c r="W16" s="174">
        <v>0</v>
      </c>
      <c r="X16" s="176">
        <v>36770</v>
      </c>
      <c r="Y16" s="174"/>
      <c r="Z16" s="174">
        <v>0</v>
      </c>
    </row>
    <row r="17" spans="1:26" x14ac:dyDescent="0.25">
      <c r="A17" s="174" t="s">
        <v>254</v>
      </c>
      <c r="B17" s="174" t="s">
        <v>255</v>
      </c>
      <c r="C17" s="174" t="s">
        <v>256</v>
      </c>
      <c r="D17" s="174" t="s">
        <v>257</v>
      </c>
      <c r="E17" s="174" t="s">
        <v>269</v>
      </c>
      <c r="F17" s="174" t="s">
        <v>270</v>
      </c>
      <c r="G17" s="174" t="s">
        <v>271</v>
      </c>
      <c r="H17" s="174">
        <v>137</v>
      </c>
      <c r="I17" s="174">
        <v>0</v>
      </c>
      <c r="J17" s="174">
        <v>129</v>
      </c>
      <c r="K17" s="174" t="s">
        <v>272</v>
      </c>
      <c r="L17" s="174">
        <v>1</v>
      </c>
      <c r="M17" s="175">
        <v>3.3E-3</v>
      </c>
      <c r="N17" s="174" t="s">
        <v>262</v>
      </c>
      <c r="O17" s="174" t="s">
        <v>273</v>
      </c>
      <c r="P17" s="174" t="s">
        <v>274</v>
      </c>
      <c r="Q17" s="174" t="s">
        <v>275</v>
      </c>
      <c r="R17" s="174"/>
      <c r="S17" s="174">
        <v>3.1</v>
      </c>
      <c r="T17" s="174" t="s">
        <v>276</v>
      </c>
      <c r="U17" s="174" t="s">
        <v>277</v>
      </c>
      <c r="V17" s="174" t="s">
        <v>267</v>
      </c>
      <c r="W17" s="174">
        <v>0</v>
      </c>
      <c r="X17" s="176">
        <v>36617</v>
      </c>
      <c r="Y17" s="174"/>
      <c r="Z17" s="174">
        <v>0</v>
      </c>
    </row>
    <row r="18" spans="1:26" x14ac:dyDescent="0.25">
      <c r="A18" s="174" t="s">
        <v>254</v>
      </c>
      <c r="B18" s="174" t="s">
        <v>255</v>
      </c>
      <c r="C18" s="174" t="s">
        <v>256</v>
      </c>
      <c r="D18" s="174" t="s">
        <v>308</v>
      </c>
      <c r="E18" s="174" t="s">
        <v>278</v>
      </c>
      <c r="F18" s="174"/>
      <c r="G18" s="174" t="s">
        <v>279</v>
      </c>
      <c r="H18" s="174">
        <v>303</v>
      </c>
      <c r="I18" s="174">
        <v>0</v>
      </c>
      <c r="J18" s="174">
        <v>129</v>
      </c>
      <c r="K18" s="174" t="s">
        <v>272</v>
      </c>
      <c r="L18" s="174">
        <v>1</v>
      </c>
      <c r="M18" s="175">
        <v>4.41</v>
      </c>
      <c r="N18" s="174" t="s">
        <v>262</v>
      </c>
      <c r="O18" s="174" t="s">
        <v>273</v>
      </c>
      <c r="P18" s="174" t="s">
        <v>274</v>
      </c>
      <c r="Q18" s="174" t="s">
        <v>275</v>
      </c>
      <c r="R18" s="174"/>
      <c r="S18" s="174">
        <v>3.3</v>
      </c>
      <c r="T18" s="174" t="s">
        <v>309</v>
      </c>
      <c r="U18" s="174" t="s">
        <v>310</v>
      </c>
      <c r="V18" s="174" t="s">
        <v>311</v>
      </c>
      <c r="W18" s="174">
        <v>0</v>
      </c>
      <c r="X18" s="176">
        <v>36770</v>
      </c>
      <c r="Y18" s="174"/>
      <c r="Z18" s="174">
        <v>0</v>
      </c>
    </row>
    <row r="19" spans="1:26" x14ac:dyDescent="0.25">
      <c r="A19" s="174" t="s">
        <v>254</v>
      </c>
      <c r="B19" s="174" t="s">
        <v>255</v>
      </c>
      <c r="C19" s="174" t="s">
        <v>256</v>
      </c>
      <c r="D19" s="174" t="s">
        <v>257</v>
      </c>
      <c r="E19" s="174" t="s">
        <v>278</v>
      </c>
      <c r="F19" s="174"/>
      <c r="G19" s="174" t="s">
        <v>279</v>
      </c>
      <c r="H19" s="174">
        <v>303</v>
      </c>
      <c r="I19" s="174">
        <v>0</v>
      </c>
      <c r="J19" s="174">
        <v>129</v>
      </c>
      <c r="K19" s="174" t="s">
        <v>272</v>
      </c>
      <c r="L19" s="174">
        <v>1</v>
      </c>
      <c r="M19" s="175">
        <v>0.88</v>
      </c>
      <c r="N19" s="174" t="s">
        <v>262</v>
      </c>
      <c r="O19" s="174" t="s">
        <v>273</v>
      </c>
      <c r="P19" s="174" t="s">
        <v>274</v>
      </c>
      <c r="Q19" s="174" t="s">
        <v>275</v>
      </c>
      <c r="R19" s="174"/>
      <c r="S19" s="174">
        <v>3.1</v>
      </c>
      <c r="T19" s="174" t="s">
        <v>276</v>
      </c>
      <c r="U19" s="174" t="s">
        <v>277</v>
      </c>
      <c r="V19" s="174" t="s">
        <v>267</v>
      </c>
      <c r="W19" s="174">
        <v>0</v>
      </c>
      <c r="X19" s="176">
        <v>36617</v>
      </c>
      <c r="Y19" s="174"/>
      <c r="Z19" s="174">
        <v>0</v>
      </c>
    </row>
    <row r="20" spans="1:26" x14ac:dyDescent="0.25">
      <c r="A20" s="174" t="s">
        <v>254</v>
      </c>
      <c r="B20" s="174" t="s">
        <v>255</v>
      </c>
      <c r="C20" s="174" t="s">
        <v>256</v>
      </c>
      <c r="D20" s="174" t="s">
        <v>257</v>
      </c>
      <c r="E20" s="174" t="s">
        <v>280</v>
      </c>
      <c r="F20" s="174"/>
      <c r="G20" s="174" t="s">
        <v>281</v>
      </c>
      <c r="H20" s="174">
        <v>330</v>
      </c>
      <c r="I20" s="174">
        <v>28</v>
      </c>
      <c r="J20" s="174">
        <v>145</v>
      </c>
      <c r="K20" s="174" t="s">
        <v>282</v>
      </c>
      <c r="L20" s="174">
        <v>1</v>
      </c>
      <c r="M20" s="175">
        <v>7.1999999999999998E-3</v>
      </c>
      <c r="N20" s="174" t="s">
        <v>262</v>
      </c>
      <c r="O20" s="174" t="s">
        <v>273</v>
      </c>
      <c r="P20" s="174" t="s">
        <v>274</v>
      </c>
      <c r="Q20" s="174" t="s">
        <v>275</v>
      </c>
      <c r="R20" s="174"/>
      <c r="S20" s="174">
        <v>3.1</v>
      </c>
      <c r="T20" s="174" t="s">
        <v>276</v>
      </c>
      <c r="U20" s="174" t="s">
        <v>277</v>
      </c>
      <c r="V20" s="174" t="s">
        <v>267</v>
      </c>
      <c r="W20" s="174">
        <v>0</v>
      </c>
      <c r="X20" s="176">
        <v>36617</v>
      </c>
      <c r="Y20" s="174"/>
      <c r="Z20" s="174">
        <v>0</v>
      </c>
    </row>
    <row r="21" spans="1:26" x14ac:dyDescent="0.25">
      <c r="A21" s="174" t="s">
        <v>254</v>
      </c>
      <c r="B21" s="174" t="s">
        <v>255</v>
      </c>
      <c r="C21" s="174" t="s">
        <v>256</v>
      </c>
      <c r="D21" s="174" t="s">
        <v>308</v>
      </c>
      <c r="E21" s="174" t="s">
        <v>283</v>
      </c>
      <c r="F21" s="174"/>
      <c r="G21" s="174" t="s">
        <v>284</v>
      </c>
      <c r="H21" s="174">
        <v>334</v>
      </c>
      <c r="I21" s="174">
        <v>0</v>
      </c>
      <c r="J21" s="174">
        <v>129</v>
      </c>
      <c r="K21" s="174" t="s">
        <v>272</v>
      </c>
      <c r="L21" s="174">
        <v>1</v>
      </c>
      <c r="M21" s="175">
        <v>0.31</v>
      </c>
      <c r="N21" s="174" t="s">
        <v>262</v>
      </c>
      <c r="O21" s="174" t="s">
        <v>273</v>
      </c>
      <c r="P21" s="174" t="s">
        <v>274</v>
      </c>
      <c r="Q21" s="174" t="s">
        <v>275</v>
      </c>
      <c r="R21" s="174"/>
      <c r="S21" s="174">
        <v>3.3</v>
      </c>
      <c r="T21" s="174" t="s">
        <v>309</v>
      </c>
      <c r="U21" s="174" t="s">
        <v>310</v>
      </c>
      <c r="V21" s="174" t="s">
        <v>311</v>
      </c>
      <c r="W21" s="174">
        <v>0</v>
      </c>
      <c r="X21" s="176">
        <v>36770</v>
      </c>
      <c r="Y21" s="174"/>
      <c r="Z21" s="174">
        <v>0</v>
      </c>
    </row>
    <row r="22" spans="1:26" x14ac:dyDescent="0.25">
      <c r="A22" s="174" t="s">
        <v>254</v>
      </c>
      <c r="B22" s="174" t="s">
        <v>255</v>
      </c>
      <c r="C22" s="174" t="s">
        <v>256</v>
      </c>
      <c r="D22" s="174" t="s">
        <v>257</v>
      </c>
      <c r="E22" s="174" t="s">
        <v>283</v>
      </c>
      <c r="F22" s="174"/>
      <c r="G22" s="174" t="s">
        <v>284</v>
      </c>
      <c r="H22" s="174">
        <v>334</v>
      </c>
      <c r="I22" s="174">
        <v>28</v>
      </c>
      <c r="J22" s="174">
        <v>145</v>
      </c>
      <c r="K22" s="174" t="s">
        <v>282</v>
      </c>
      <c r="L22" s="174">
        <v>1</v>
      </c>
      <c r="M22" s="175">
        <v>4.3E-3</v>
      </c>
      <c r="N22" s="174" t="s">
        <v>262</v>
      </c>
      <c r="O22" s="174" t="s">
        <v>273</v>
      </c>
      <c r="P22" s="174" t="s">
        <v>274</v>
      </c>
      <c r="Q22" s="174" t="s">
        <v>275</v>
      </c>
      <c r="R22" s="174"/>
      <c r="S22" s="174">
        <v>3.1</v>
      </c>
      <c r="T22" s="174" t="s">
        <v>276</v>
      </c>
      <c r="U22" s="174" t="s">
        <v>277</v>
      </c>
      <c r="V22" s="174" t="s">
        <v>267</v>
      </c>
      <c r="W22" s="174">
        <v>0</v>
      </c>
      <c r="X22" s="176">
        <v>36617</v>
      </c>
      <c r="Y22" s="174"/>
      <c r="Z22" s="174">
        <v>0</v>
      </c>
    </row>
    <row r="23" spans="1:26" x14ac:dyDescent="0.25">
      <c r="A23" s="174" t="s">
        <v>254</v>
      </c>
      <c r="B23" s="174" t="s">
        <v>255</v>
      </c>
      <c r="C23" s="174" t="s">
        <v>256</v>
      </c>
      <c r="D23" s="174" t="s">
        <v>257</v>
      </c>
      <c r="E23" s="174" t="s">
        <v>285</v>
      </c>
      <c r="F23" s="174"/>
      <c r="G23" s="174" t="s">
        <v>286</v>
      </c>
      <c r="H23" s="174">
        <v>336</v>
      </c>
      <c r="I23" s="174">
        <v>28</v>
      </c>
      <c r="J23" s="174">
        <v>145</v>
      </c>
      <c r="K23" s="174" t="s">
        <v>282</v>
      </c>
      <c r="L23" s="174">
        <v>1</v>
      </c>
      <c r="M23" s="175">
        <v>1.2E-2</v>
      </c>
      <c r="N23" s="174" t="s">
        <v>262</v>
      </c>
      <c r="O23" s="174" t="s">
        <v>273</v>
      </c>
      <c r="P23" s="174" t="s">
        <v>274</v>
      </c>
      <c r="Q23" s="174" t="s">
        <v>275</v>
      </c>
      <c r="R23" s="174"/>
      <c r="S23" s="174">
        <v>3.1</v>
      </c>
      <c r="T23" s="174" t="s">
        <v>276</v>
      </c>
      <c r="U23" s="174" t="s">
        <v>277</v>
      </c>
      <c r="V23" s="174" t="s">
        <v>267</v>
      </c>
      <c r="W23" s="174">
        <v>0</v>
      </c>
      <c r="X23" s="176">
        <v>36617</v>
      </c>
      <c r="Y23" s="174"/>
      <c r="Z23" s="174">
        <v>0</v>
      </c>
    </row>
    <row r="24" spans="1:26" x14ac:dyDescent="0.25">
      <c r="A24" s="174" t="s">
        <v>254</v>
      </c>
      <c r="B24" s="174" t="s">
        <v>255</v>
      </c>
      <c r="C24" s="174" t="s">
        <v>256</v>
      </c>
      <c r="D24" s="174" t="s">
        <v>308</v>
      </c>
      <c r="E24" s="174" t="s">
        <v>287</v>
      </c>
      <c r="F24" s="174"/>
      <c r="G24" s="174" t="s">
        <v>288</v>
      </c>
      <c r="H24" s="174">
        <v>338</v>
      </c>
      <c r="I24" s="174">
        <v>0</v>
      </c>
      <c r="J24" s="174">
        <v>129</v>
      </c>
      <c r="K24" s="174" t="s">
        <v>272</v>
      </c>
      <c r="L24" s="174">
        <v>1</v>
      </c>
      <c r="M24" s="175">
        <v>0.31</v>
      </c>
      <c r="N24" s="174" t="s">
        <v>262</v>
      </c>
      <c r="O24" s="174" t="s">
        <v>273</v>
      </c>
      <c r="P24" s="174" t="s">
        <v>274</v>
      </c>
      <c r="Q24" s="174" t="s">
        <v>275</v>
      </c>
      <c r="R24" s="174"/>
      <c r="S24" s="174">
        <v>3.3</v>
      </c>
      <c r="T24" s="174" t="s">
        <v>309</v>
      </c>
      <c r="U24" s="174" t="s">
        <v>310</v>
      </c>
      <c r="V24" s="174" t="s">
        <v>311</v>
      </c>
      <c r="W24" s="174">
        <v>0</v>
      </c>
      <c r="X24" s="176">
        <v>36770</v>
      </c>
      <c r="Y24" s="174"/>
      <c r="Z24" s="174">
        <v>0</v>
      </c>
    </row>
    <row r="25" spans="1:26" x14ac:dyDescent="0.25">
      <c r="A25" s="174" t="s">
        <v>254</v>
      </c>
      <c r="B25" s="174" t="s">
        <v>255</v>
      </c>
      <c r="C25" s="174" t="s">
        <v>256</v>
      </c>
      <c r="D25" s="174" t="s">
        <v>257</v>
      </c>
      <c r="E25" s="174" t="s">
        <v>287</v>
      </c>
      <c r="F25" s="174"/>
      <c r="G25" s="174" t="s">
        <v>288</v>
      </c>
      <c r="H25" s="174">
        <v>338</v>
      </c>
      <c r="I25" s="174">
        <v>28</v>
      </c>
      <c r="J25" s="174">
        <v>145</v>
      </c>
      <c r="K25" s="174" t="s">
        <v>282</v>
      </c>
      <c r="L25" s="174">
        <v>1</v>
      </c>
      <c r="M25" s="175">
        <v>4.13E-3</v>
      </c>
      <c r="N25" s="174" t="s">
        <v>262</v>
      </c>
      <c r="O25" s="174" t="s">
        <v>273</v>
      </c>
      <c r="P25" s="174" t="s">
        <v>274</v>
      </c>
      <c r="Q25" s="174" t="s">
        <v>275</v>
      </c>
      <c r="R25" s="174"/>
      <c r="S25" s="174"/>
      <c r="T25" s="174" t="s">
        <v>289</v>
      </c>
      <c r="U25" s="174" t="s">
        <v>290</v>
      </c>
      <c r="V25" s="174" t="s">
        <v>291</v>
      </c>
      <c r="W25" s="174">
        <v>0</v>
      </c>
      <c r="X25" s="176">
        <v>38018</v>
      </c>
      <c r="Y25" s="174"/>
      <c r="Z25" s="174">
        <v>0</v>
      </c>
    </row>
    <row r="26" spans="1:26" x14ac:dyDescent="0.25">
      <c r="A26" s="174" t="s">
        <v>254</v>
      </c>
      <c r="B26" s="174" t="s">
        <v>255</v>
      </c>
      <c r="C26" s="174" t="s">
        <v>256</v>
      </c>
      <c r="D26" s="174" t="s">
        <v>257</v>
      </c>
      <c r="E26" s="174" t="s">
        <v>292</v>
      </c>
      <c r="F26" s="174"/>
      <c r="G26" s="174" t="s">
        <v>293</v>
      </c>
      <c r="H26" s="174">
        <v>339</v>
      </c>
      <c r="I26" s="174">
        <v>28</v>
      </c>
      <c r="J26" s="174">
        <v>145</v>
      </c>
      <c r="K26" s="174" t="s">
        <v>282</v>
      </c>
      <c r="L26" s="174">
        <v>1</v>
      </c>
      <c r="M26" s="175">
        <v>1.133E-2</v>
      </c>
      <c r="N26" s="174" t="s">
        <v>262</v>
      </c>
      <c r="O26" s="174" t="s">
        <v>273</v>
      </c>
      <c r="P26" s="174" t="s">
        <v>274</v>
      </c>
      <c r="Q26" s="174" t="s">
        <v>275</v>
      </c>
      <c r="R26" s="174"/>
      <c r="S26" s="174"/>
      <c r="T26" s="174" t="s">
        <v>294</v>
      </c>
      <c r="U26" s="174" t="s">
        <v>295</v>
      </c>
      <c r="V26" s="174" t="s">
        <v>291</v>
      </c>
      <c r="W26" s="174">
        <v>0</v>
      </c>
      <c r="X26" s="176">
        <v>38018</v>
      </c>
      <c r="Y26" s="174"/>
      <c r="Z26" s="174">
        <v>0</v>
      </c>
    </row>
    <row r="27" spans="1:26" x14ac:dyDescent="0.25">
      <c r="A27" s="174" t="s">
        <v>254</v>
      </c>
      <c r="B27" s="174" t="s">
        <v>255</v>
      </c>
      <c r="C27" s="174" t="s">
        <v>256</v>
      </c>
      <c r="D27" s="174" t="s">
        <v>257</v>
      </c>
      <c r="E27" s="174" t="s">
        <v>296</v>
      </c>
      <c r="F27" s="174"/>
      <c r="G27" s="174" t="s">
        <v>297</v>
      </c>
      <c r="H27" s="174">
        <v>340</v>
      </c>
      <c r="I27" s="174">
        <v>28</v>
      </c>
      <c r="J27" s="174">
        <v>145</v>
      </c>
      <c r="K27" s="174" t="s">
        <v>282</v>
      </c>
      <c r="L27" s="174">
        <v>1</v>
      </c>
      <c r="M27" s="175">
        <v>3.8700000000000002E-3</v>
      </c>
      <c r="N27" s="174" t="s">
        <v>262</v>
      </c>
      <c r="O27" s="174" t="s">
        <v>273</v>
      </c>
      <c r="P27" s="174" t="s">
        <v>274</v>
      </c>
      <c r="Q27" s="174" t="s">
        <v>275</v>
      </c>
      <c r="R27" s="174"/>
      <c r="S27" s="174"/>
      <c r="T27" s="174" t="s">
        <v>298</v>
      </c>
      <c r="U27" s="174" t="s">
        <v>290</v>
      </c>
      <c r="V27" s="174" t="s">
        <v>291</v>
      </c>
      <c r="W27" s="174">
        <v>0</v>
      </c>
      <c r="X27" s="176">
        <v>38018</v>
      </c>
      <c r="Y27" s="174"/>
      <c r="Z27" s="174">
        <v>0</v>
      </c>
    </row>
    <row r="28" spans="1:26" x14ac:dyDescent="0.25">
      <c r="A28" s="174" t="s">
        <v>254</v>
      </c>
      <c r="B28" s="174" t="s">
        <v>255</v>
      </c>
      <c r="C28" s="174" t="s">
        <v>256</v>
      </c>
      <c r="D28" s="174" t="s">
        <v>257</v>
      </c>
      <c r="E28" s="174" t="s">
        <v>299</v>
      </c>
      <c r="F28" s="174"/>
      <c r="G28" s="174" t="s">
        <v>300</v>
      </c>
      <c r="H28" s="174">
        <v>341</v>
      </c>
      <c r="I28" s="174">
        <v>28</v>
      </c>
      <c r="J28" s="174">
        <v>145</v>
      </c>
      <c r="K28" s="174" t="s">
        <v>282</v>
      </c>
      <c r="L28" s="174">
        <v>1</v>
      </c>
      <c r="M28" s="175">
        <v>1.107E-2</v>
      </c>
      <c r="N28" s="174" t="s">
        <v>262</v>
      </c>
      <c r="O28" s="174" t="s">
        <v>273</v>
      </c>
      <c r="P28" s="174" t="s">
        <v>274</v>
      </c>
      <c r="Q28" s="174" t="s">
        <v>275</v>
      </c>
      <c r="R28" s="174"/>
      <c r="S28" s="174"/>
      <c r="T28" s="174" t="s">
        <v>301</v>
      </c>
      <c r="U28" s="174" t="s">
        <v>295</v>
      </c>
      <c r="V28" s="174" t="s">
        <v>291</v>
      </c>
      <c r="W28" s="174">
        <v>0</v>
      </c>
      <c r="X28" s="176">
        <v>38018</v>
      </c>
      <c r="Y28" s="174"/>
      <c r="Z28" s="174">
        <v>0</v>
      </c>
    </row>
    <row r="29" spans="1:26" x14ac:dyDescent="0.25">
      <c r="A29" s="174" t="s">
        <v>254</v>
      </c>
      <c r="B29" s="174" t="s">
        <v>255</v>
      </c>
      <c r="C29" s="174" t="s">
        <v>256</v>
      </c>
      <c r="D29" s="174" t="s">
        <v>257</v>
      </c>
      <c r="E29" s="174" t="s">
        <v>302</v>
      </c>
      <c r="F29" s="176">
        <v>2025884</v>
      </c>
      <c r="G29" s="174" t="s">
        <v>303</v>
      </c>
      <c r="H29" s="174">
        <v>380</v>
      </c>
      <c r="I29" s="174">
        <v>0</v>
      </c>
      <c r="J29" s="174">
        <v>129</v>
      </c>
      <c r="K29" s="174" t="s">
        <v>272</v>
      </c>
      <c r="L29" s="174">
        <v>1</v>
      </c>
      <c r="M29" s="174" t="s">
        <v>59</v>
      </c>
      <c r="N29" s="174" t="s">
        <v>262</v>
      </c>
      <c r="O29" s="174" t="s">
        <v>273</v>
      </c>
      <c r="P29" s="174" t="s">
        <v>264</v>
      </c>
      <c r="Q29" s="174" t="s">
        <v>265</v>
      </c>
      <c r="R29" s="174" t="s">
        <v>304</v>
      </c>
      <c r="S29" s="174">
        <v>3.1</v>
      </c>
      <c r="T29" s="174" t="s">
        <v>305</v>
      </c>
      <c r="U29" s="174" t="s">
        <v>277</v>
      </c>
      <c r="V29" s="174" t="s">
        <v>306</v>
      </c>
      <c r="W29" s="174">
        <v>0</v>
      </c>
      <c r="X29" s="176">
        <v>36617</v>
      </c>
      <c r="Y29" s="174"/>
      <c r="Z29" s="174">
        <v>0</v>
      </c>
    </row>
    <row r="30" spans="1:26" s="174" customFormat="1" x14ac:dyDescent="0.25">
      <c r="A30" s="174" t="s">
        <v>254</v>
      </c>
      <c r="B30" s="174" t="s">
        <v>255</v>
      </c>
      <c r="C30" s="174" t="s">
        <v>256</v>
      </c>
      <c r="D30" s="174" t="s">
        <v>308</v>
      </c>
      <c r="G30" s="174" t="s">
        <v>312</v>
      </c>
      <c r="H30" s="174">
        <v>381</v>
      </c>
      <c r="I30" s="174">
        <v>0</v>
      </c>
      <c r="J30" s="174">
        <v>129</v>
      </c>
      <c r="K30" s="174" t="s">
        <v>272</v>
      </c>
      <c r="L30" s="174">
        <v>1</v>
      </c>
      <c r="M30" s="175">
        <v>0.28999999999999998</v>
      </c>
      <c r="N30" s="174" t="s">
        <v>262</v>
      </c>
      <c r="O30" s="174" t="s">
        <v>273</v>
      </c>
      <c r="P30" s="174" t="s">
        <v>274</v>
      </c>
      <c r="Q30" s="174" t="s">
        <v>275</v>
      </c>
      <c r="S30" s="174">
        <v>3.3</v>
      </c>
      <c r="T30" s="174" t="s">
        <v>309</v>
      </c>
      <c r="U30" s="174" t="s">
        <v>310</v>
      </c>
      <c r="V30" s="174" t="s">
        <v>311</v>
      </c>
      <c r="W30" s="174">
        <v>0</v>
      </c>
      <c r="X30" s="176">
        <v>36770</v>
      </c>
      <c r="Z30" s="174">
        <v>0</v>
      </c>
    </row>
    <row r="31" spans="1:26" s="174" customFormat="1" x14ac:dyDescent="0.25">
      <c r="A31" s="174" t="s">
        <v>254</v>
      </c>
      <c r="B31" s="174" t="s">
        <v>255</v>
      </c>
      <c r="C31" s="174" t="s">
        <v>256</v>
      </c>
      <c r="D31" s="174" t="s">
        <v>308</v>
      </c>
      <c r="G31" s="174" t="s">
        <v>307</v>
      </c>
      <c r="H31" s="174">
        <v>399</v>
      </c>
      <c r="I31" s="174">
        <v>0</v>
      </c>
      <c r="J31" s="174">
        <v>129</v>
      </c>
      <c r="K31" s="174" t="s">
        <v>272</v>
      </c>
      <c r="L31" s="174">
        <v>1</v>
      </c>
      <c r="M31" s="175">
        <v>0.35</v>
      </c>
      <c r="N31" s="174" t="s">
        <v>262</v>
      </c>
      <c r="O31" s="174" t="s">
        <v>273</v>
      </c>
      <c r="P31" s="174" t="s">
        <v>274</v>
      </c>
      <c r="Q31" s="174" t="s">
        <v>275</v>
      </c>
      <c r="S31" s="174">
        <v>3.3</v>
      </c>
      <c r="T31" s="174" t="s">
        <v>309</v>
      </c>
      <c r="U31" s="174" t="s">
        <v>310</v>
      </c>
      <c r="V31" s="174" t="s">
        <v>311</v>
      </c>
      <c r="W31" s="174">
        <v>0</v>
      </c>
      <c r="X31" s="176">
        <v>36770</v>
      </c>
      <c r="Z31" s="174">
        <v>0</v>
      </c>
    </row>
    <row r="32" spans="1:26" s="177" customFormat="1" x14ac:dyDescent="0.25">
      <c r="A32" s="174" t="s">
        <v>254</v>
      </c>
      <c r="B32" s="174" t="s">
        <v>255</v>
      </c>
      <c r="C32" s="174" t="s">
        <v>256</v>
      </c>
      <c r="D32" s="174" t="s">
        <v>257</v>
      </c>
      <c r="E32" s="174"/>
      <c r="F32" s="174"/>
      <c r="G32" s="174" t="s">
        <v>307</v>
      </c>
      <c r="H32" s="174">
        <v>399</v>
      </c>
      <c r="I32" s="174">
        <v>0</v>
      </c>
      <c r="J32" s="174">
        <v>129</v>
      </c>
      <c r="K32" s="174" t="s">
        <v>272</v>
      </c>
      <c r="L32" s="174">
        <v>1</v>
      </c>
      <c r="M32" s="175">
        <v>4.0000000000000001E-3</v>
      </c>
      <c r="N32" s="174" t="s">
        <v>262</v>
      </c>
      <c r="O32" s="174" t="s">
        <v>273</v>
      </c>
      <c r="P32" s="174" t="s">
        <v>264</v>
      </c>
      <c r="Q32" s="174" t="s">
        <v>265</v>
      </c>
      <c r="R32" s="174"/>
      <c r="S32" s="174">
        <v>3.1</v>
      </c>
      <c r="T32" s="174" t="s">
        <v>276</v>
      </c>
      <c r="U32" s="174" t="s">
        <v>277</v>
      </c>
      <c r="V32" s="174" t="s">
        <v>267</v>
      </c>
      <c r="W32" s="174">
        <v>0</v>
      </c>
      <c r="X32" s="176">
        <v>36617</v>
      </c>
      <c r="Y32" s="174"/>
      <c r="Z32" s="174">
        <v>0</v>
      </c>
    </row>
    <row r="33" spans="1:26" s="177" customFormat="1" x14ac:dyDescent="0.25">
      <c r="A33" s="177" t="s">
        <v>254</v>
      </c>
      <c r="B33" s="177" t="s">
        <v>318</v>
      </c>
      <c r="C33" s="177" t="s">
        <v>256</v>
      </c>
      <c r="D33" s="177" t="s">
        <v>308</v>
      </c>
      <c r="E33" s="177" t="s">
        <v>258</v>
      </c>
      <c r="F33" s="177" t="s">
        <v>259</v>
      </c>
      <c r="G33" s="177" t="s">
        <v>260</v>
      </c>
      <c r="H33" s="177">
        <v>87</v>
      </c>
      <c r="I33" s="177">
        <v>107</v>
      </c>
      <c r="J33" s="177">
        <v>172</v>
      </c>
      <c r="K33" s="177" t="s">
        <v>261</v>
      </c>
      <c r="L33" s="177">
        <v>1</v>
      </c>
      <c r="M33" s="178">
        <v>2.9</v>
      </c>
      <c r="N33" s="177" t="s">
        <v>262</v>
      </c>
      <c r="O33" s="177" t="s">
        <v>263</v>
      </c>
      <c r="P33" s="177" t="s">
        <v>264</v>
      </c>
      <c r="Q33" s="177" t="s">
        <v>265</v>
      </c>
      <c r="U33" s="177" t="s">
        <v>266</v>
      </c>
      <c r="V33" s="177" t="s">
        <v>267</v>
      </c>
      <c r="W33" s="177">
        <v>0</v>
      </c>
      <c r="X33" s="179">
        <v>36770</v>
      </c>
      <c r="Z33" s="177">
        <v>0</v>
      </c>
    </row>
    <row r="34" spans="1:26" s="174" customFormat="1" x14ac:dyDescent="0.25">
      <c r="A34" s="177" t="s">
        <v>254</v>
      </c>
      <c r="B34" s="177" t="s">
        <v>318</v>
      </c>
      <c r="C34" s="177" t="s">
        <v>256</v>
      </c>
      <c r="D34" s="177" t="s">
        <v>308</v>
      </c>
      <c r="E34" s="177" t="s">
        <v>258</v>
      </c>
      <c r="F34" s="177" t="s">
        <v>259</v>
      </c>
      <c r="G34" s="177" t="s">
        <v>260</v>
      </c>
      <c r="H34" s="177">
        <v>87</v>
      </c>
      <c r="I34" s="177">
        <v>139</v>
      </c>
      <c r="J34" s="177">
        <v>198</v>
      </c>
      <c r="K34" s="177" t="s">
        <v>268</v>
      </c>
      <c r="L34" s="177">
        <v>1</v>
      </c>
      <c r="M34" s="178">
        <v>1.4</v>
      </c>
      <c r="N34" s="177" t="s">
        <v>262</v>
      </c>
      <c r="O34" s="177" t="s">
        <v>263</v>
      </c>
      <c r="P34" s="177" t="s">
        <v>264</v>
      </c>
      <c r="Q34" s="177" t="s">
        <v>265</v>
      </c>
      <c r="R34" s="177"/>
      <c r="S34" s="177"/>
      <c r="T34" s="177"/>
      <c r="U34" s="177" t="s">
        <v>266</v>
      </c>
      <c r="V34" s="177" t="s">
        <v>267</v>
      </c>
      <c r="W34" s="177">
        <v>0</v>
      </c>
      <c r="X34" s="179">
        <v>36770</v>
      </c>
      <c r="Y34" s="177"/>
      <c r="Z34" s="177">
        <v>0</v>
      </c>
    </row>
    <row r="35" spans="1:26" s="174" customFormat="1" x14ac:dyDescent="0.25">
      <c r="A35" s="177" t="s">
        <v>254</v>
      </c>
      <c r="B35" s="177" t="s">
        <v>318</v>
      </c>
      <c r="C35" s="177" t="s">
        <v>256</v>
      </c>
      <c r="D35" s="177" t="s">
        <v>313</v>
      </c>
      <c r="E35" s="177" t="s">
        <v>258</v>
      </c>
      <c r="F35" s="177" t="s">
        <v>259</v>
      </c>
      <c r="G35" s="177" t="s">
        <v>260</v>
      </c>
      <c r="H35" s="177">
        <v>87</v>
      </c>
      <c r="I35" s="177">
        <v>107</v>
      </c>
      <c r="J35" s="177">
        <v>172</v>
      </c>
      <c r="K35" s="177" t="s">
        <v>261</v>
      </c>
      <c r="L35" s="177">
        <v>1</v>
      </c>
      <c r="M35" s="178">
        <v>2.9</v>
      </c>
      <c r="N35" s="177" t="s">
        <v>262</v>
      </c>
      <c r="O35" s="177" t="s">
        <v>263</v>
      </c>
      <c r="P35" s="177" t="s">
        <v>264</v>
      </c>
      <c r="Q35" s="177" t="s">
        <v>265</v>
      </c>
      <c r="R35" s="177"/>
      <c r="S35" s="177"/>
      <c r="T35" s="177"/>
      <c r="U35" s="177" t="s">
        <v>266</v>
      </c>
      <c r="V35" s="177" t="s">
        <v>267</v>
      </c>
      <c r="W35" s="177">
        <v>0</v>
      </c>
      <c r="X35" s="179">
        <v>36770</v>
      </c>
      <c r="Y35" s="177"/>
      <c r="Z35" s="177">
        <v>0</v>
      </c>
    </row>
    <row r="36" spans="1:26" s="177" customFormat="1" x14ac:dyDescent="0.25">
      <c r="A36" s="177" t="s">
        <v>254</v>
      </c>
      <c r="B36" s="177" t="s">
        <v>318</v>
      </c>
      <c r="C36" s="177" t="s">
        <v>256</v>
      </c>
      <c r="D36" s="177" t="s">
        <v>313</v>
      </c>
      <c r="E36" s="177" t="s">
        <v>258</v>
      </c>
      <c r="F36" s="177" t="s">
        <v>259</v>
      </c>
      <c r="G36" s="177" t="s">
        <v>260</v>
      </c>
      <c r="H36" s="177">
        <v>87</v>
      </c>
      <c r="I36" s="177">
        <v>139</v>
      </c>
      <c r="J36" s="177">
        <v>198</v>
      </c>
      <c r="K36" s="177" t="s">
        <v>268</v>
      </c>
      <c r="L36" s="177">
        <v>1</v>
      </c>
      <c r="M36" s="178">
        <v>1.4</v>
      </c>
      <c r="N36" s="177" t="s">
        <v>262</v>
      </c>
      <c r="O36" s="177" t="s">
        <v>263</v>
      </c>
      <c r="P36" s="177" t="s">
        <v>264</v>
      </c>
      <c r="Q36" s="177" t="s">
        <v>265</v>
      </c>
      <c r="U36" s="177" t="s">
        <v>266</v>
      </c>
      <c r="V36" s="177" t="s">
        <v>267</v>
      </c>
      <c r="W36" s="177">
        <v>0</v>
      </c>
      <c r="X36" s="179">
        <v>36770</v>
      </c>
      <c r="Z36" s="177">
        <v>0</v>
      </c>
    </row>
    <row r="37" spans="1:26" s="177" customFormat="1" x14ac:dyDescent="0.25">
      <c r="A37" s="177" t="s">
        <v>254</v>
      </c>
      <c r="B37" s="177" t="s">
        <v>318</v>
      </c>
      <c r="C37" s="177" t="s">
        <v>256</v>
      </c>
      <c r="D37" s="177" t="s">
        <v>323</v>
      </c>
      <c r="E37" s="177" t="s">
        <v>258</v>
      </c>
      <c r="F37" s="177" t="s">
        <v>259</v>
      </c>
      <c r="G37" s="177" t="s">
        <v>260</v>
      </c>
      <c r="H37" s="177">
        <v>87</v>
      </c>
      <c r="I37" s="177">
        <v>107</v>
      </c>
      <c r="J37" s="177">
        <v>172</v>
      </c>
      <c r="K37" s="177" t="s">
        <v>261</v>
      </c>
      <c r="L37" s="177">
        <v>1</v>
      </c>
      <c r="M37" s="178">
        <v>2.9</v>
      </c>
      <c r="N37" s="177" t="s">
        <v>262</v>
      </c>
      <c r="O37" s="177" t="s">
        <v>263</v>
      </c>
      <c r="P37" s="177" t="s">
        <v>264</v>
      </c>
      <c r="Q37" s="177" t="s">
        <v>265</v>
      </c>
      <c r="U37" s="177" t="s">
        <v>266</v>
      </c>
      <c r="V37" s="177" t="s">
        <v>267</v>
      </c>
      <c r="W37" s="177">
        <v>0</v>
      </c>
      <c r="X37" s="179">
        <v>36770</v>
      </c>
      <c r="Z37" s="177">
        <v>0</v>
      </c>
    </row>
    <row r="38" spans="1:26" x14ac:dyDescent="0.25">
      <c r="A38" s="177" t="s">
        <v>254</v>
      </c>
      <c r="B38" s="177" t="s">
        <v>318</v>
      </c>
      <c r="C38" s="177" t="s">
        <v>256</v>
      </c>
      <c r="D38" s="177" t="s">
        <v>323</v>
      </c>
      <c r="E38" s="177" t="s">
        <v>258</v>
      </c>
      <c r="F38" s="177" t="s">
        <v>259</v>
      </c>
      <c r="G38" s="177" t="s">
        <v>260</v>
      </c>
      <c r="H38" s="177">
        <v>87</v>
      </c>
      <c r="I38" s="177">
        <v>139</v>
      </c>
      <c r="J38" s="177">
        <v>198</v>
      </c>
      <c r="K38" s="177" t="s">
        <v>268</v>
      </c>
      <c r="L38" s="177">
        <v>1</v>
      </c>
      <c r="M38" s="178">
        <v>1.4</v>
      </c>
      <c r="N38" s="177" t="s">
        <v>262</v>
      </c>
      <c r="O38" s="177" t="s">
        <v>263</v>
      </c>
      <c r="P38" s="177" t="s">
        <v>264</v>
      </c>
      <c r="Q38" s="177" t="s">
        <v>265</v>
      </c>
      <c r="R38" s="177"/>
      <c r="S38" s="177"/>
      <c r="T38" s="177"/>
      <c r="U38" s="177" t="s">
        <v>266</v>
      </c>
      <c r="V38" s="177" t="s">
        <v>267</v>
      </c>
      <c r="W38" s="177">
        <v>0</v>
      </c>
      <c r="X38" s="179">
        <v>36770</v>
      </c>
      <c r="Y38" s="177"/>
      <c r="Z38" s="177">
        <v>0</v>
      </c>
    </row>
    <row r="39" spans="1:26" x14ac:dyDescent="0.25">
      <c r="A39" s="177" t="s">
        <v>254</v>
      </c>
      <c r="B39" s="177" t="s">
        <v>318</v>
      </c>
      <c r="C39" s="177" t="s">
        <v>256</v>
      </c>
      <c r="D39" s="177" t="s">
        <v>315</v>
      </c>
      <c r="E39" s="177" t="s">
        <v>258</v>
      </c>
      <c r="F39" s="177" t="s">
        <v>259</v>
      </c>
      <c r="G39" s="177" t="s">
        <v>260</v>
      </c>
      <c r="H39" s="177">
        <v>87</v>
      </c>
      <c r="I39" s="177">
        <v>107</v>
      </c>
      <c r="J39" s="177">
        <v>172</v>
      </c>
      <c r="K39" s="177" t="s">
        <v>261</v>
      </c>
      <c r="L39" s="177">
        <v>1</v>
      </c>
      <c r="M39" s="178">
        <v>2.9</v>
      </c>
      <c r="N39" s="177" t="s">
        <v>262</v>
      </c>
      <c r="O39" s="177" t="s">
        <v>263</v>
      </c>
      <c r="P39" s="177" t="s">
        <v>264</v>
      </c>
      <c r="Q39" s="177" t="s">
        <v>265</v>
      </c>
      <c r="R39" s="177"/>
      <c r="S39" s="177"/>
      <c r="T39" s="177"/>
      <c r="U39" s="177" t="s">
        <v>266</v>
      </c>
      <c r="V39" s="177" t="s">
        <v>267</v>
      </c>
      <c r="W39" s="177">
        <v>0</v>
      </c>
      <c r="X39" s="179">
        <v>36770</v>
      </c>
      <c r="Y39" s="177"/>
      <c r="Z39" s="177">
        <v>0</v>
      </c>
    </row>
    <row r="40" spans="1:26" x14ac:dyDescent="0.25">
      <c r="A40" s="177" t="s">
        <v>254</v>
      </c>
      <c r="B40" s="177" t="s">
        <v>318</v>
      </c>
      <c r="C40" s="177" t="s">
        <v>256</v>
      </c>
      <c r="D40" s="177" t="s">
        <v>315</v>
      </c>
      <c r="E40" s="177" t="s">
        <v>258</v>
      </c>
      <c r="F40" s="177" t="s">
        <v>259</v>
      </c>
      <c r="G40" s="177" t="s">
        <v>260</v>
      </c>
      <c r="H40" s="177">
        <v>87</v>
      </c>
      <c r="I40" s="177">
        <v>139</v>
      </c>
      <c r="J40" s="177">
        <v>198</v>
      </c>
      <c r="K40" s="177" t="s">
        <v>268</v>
      </c>
      <c r="L40" s="177">
        <v>1</v>
      </c>
      <c r="M40" s="178">
        <v>1.4</v>
      </c>
      <c r="N40" s="177" t="s">
        <v>262</v>
      </c>
      <c r="O40" s="177" t="s">
        <v>263</v>
      </c>
      <c r="P40" s="177" t="s">
        <v>264</v>
      </c>
      <c r="Q40" s="177" t="s">
        <v>265</v>
      </c>
      <c r="R40" s="177"/>
      <c r="S40" s="177"/>
      <c r="T40" s="177"/>
      <c r="U40" s="177" t="s">
        <v>266</v>
      </c>
      <c r="V40" s="177" t="s">
        <v>267</v>
      </c>
      <c r="W40" s="177">
        <v>0</v>
      </c>
      <c r="X40" s="179">
        <v>36770</v>
      </c>
      <c r="Y40" s="177"/>
      <c r="Z40" s="177">
        <v>0</v>
      </c>
    </row>
    <row r="41" spans="1:26" x14ac:dyDescent="0.25">
      <c r="A41" s="177" t="s">
        <v>254</v>
      </c>
      <c r="B41" s="177" t="s">
        <v>318</v>
      </c>
      <c r="C41" s="177" t="s">
        <v>256</v>
      </c>
      <c r="D41" s="177" t="s">
        <v>257</v>
      </c>
      <c r="E41" s="177" t="s">
        <v>258</v>
      </c>
      <c r="F41" s="177" t="s">
        <v>259</v>
      </c>
      <c r="G41" s="177" t="s">
        <v>260</v>
      </c>
      <c r="H41" s="177">
        <v>87</v>
      </c>
      <c r="I41" s="177">
        <v>107</v>
      </c>
      <c r="J41" s="177">
        <v>172</v>
      </c>
      <c r="K41" s="177" t="s">
        <v>261</v>
      </c>
      <c r="L41" s="177">
        <v>1</v>
      </c>
      <c r="M41" s="178">
        <v>2.9</v>
      </c>
      <c r="N41" s="177" t="s">
        <v>262</v>
      </c>
      <c r="O41" s="177" t="s">
        <v>263</v>
      </c>
      <c r="P41" s="177" t="s">
        <v>264</v>
      </c>
      <c r="Q41" s="177" t="s">
        <v>265</v>
      </c>
      <c r="R41" s="177"/>
      <c r="S41" s="177"/>
      <c r="T41" s="177"/>
      <c r="U41" s="177" t="s">
        <v>266</v>
      </c>
      <c r="V41" s="177" t="s">
        <v>267</v>
      </c>
      <c r="W41" s="177">
        <v>0</v>
      </c>
      <c r="X41" s="179">
        <v>36770</v>
      </c>
      <c r="Y41" s="177"/>
      <c r="Z41" s="177">
        <v>0</v>
      </c>
    </row>
    <row r="42" spans="1:26" x14ac:dyDescent="0.25">
      <c r="A42" s="177" t="s">
        <v>254</v>
      </c>
      <c r="B42" s="177" t="s">
        <v>318</v>
      </c>
      <c r="C42" s="177" t="s">
        <v>256</v>
      </c>
      <c r="D42" s="177" t="s">
        <v>257</v>
      </c>
      <c r="E42" s="177" t="s">
        <v>258</v>
      </c>
      <c r="F42" s="177" t="s">
        <v>259</v>
      </c>
      <c r="G42" s="177" t="s">
        <v>260</v>
      </c>
      <c r="H42" s="177">
        <v>87</v>
      </c>
      <c r="I42" s="177">
        <v>139</v>
      </c>
      <c r="J42" s="177">
        <v>198</v>
      </c>
      <c r="K42" s="177" t="s">
        <v>268</v>
      </c>
      <c r="L42" s="177">
        <v>1</v>
      </c>
      <c r="M42" s="178">
        <v>1.4</v>
      </c>
      <c r="N42" s="177" t="s">
        <v>262</v>
      </c>
      <c r="O42" s="177" t="s">
        <v>263</v>
      </c>
      <c r="P42" s="177" t="s">
        <v>264</v>
      </c>
      <c r="Q42" s="177" t="s">
        <v>265</v>
      </c>
      <c r="R42" s="177"/>
      <c r="S42" s="177"/>
      <c r="T42" s="177"/>
      <c r="U42" s="177" t="s">
        <v>266</v>
      </c>
      <c r="V42" s="177" t="s">
        <v>267</v>
      </c>
      <c r="W42" s="177">
        <v>0</v>
      </c>
      <c r="X42" s="179">
        <v>36770</v>
      </c>
      <c r="Y42" s="177"/>
      <c r="Z42" s="177">
        <v>0</v>
      </c>
    </row>
    <row r="43" spans="1:26" x14ac:dyDescent="0.25">
      <c r="A43" s="177" t="s">
        <v>254</v>
      </c>
      <c r="B43" s="177" t="s">
        <v>318</v>
      </c>
      <c r="C43" s="177" t="s">
        <v>256</v>
      </c>
      <c r="D43" s="177" t="s">
        <v>316</v>
      </c>
      <c r="E43" s="177" t="s">
        <v>258</v>
      </c>
      <c r="F43" s="177" t="s">
        <v>259</v>
      </c>
      <c r="G43" s="177" t="s">
        <v>260</v>
      </c>
      <c r="H43" s="177">
        <v>87</v>
      </c>
      <c r="I43" s="177">
        <v>107</v>
      </c>
      <c r="J43" s="177">
        <v>172</v>
      </c>
      <c r="K43" s="177" t="s">
        <v>261</v>
      </c>
      <c r="L43" s="177">
        <v>1</v>
      </c>
      <c r="M43" s="178">
        <v>2.9</v>
      </c>
      <c r="N43" s="177" t="s">
        <v>262</v>
      </c>
      <c r="O43" s="177" t="s">
        <v>263</v>
      </c>
      <c r="P43" s="177" t="s">
        <v>264</v>
      </c>
      <c r="Q43" s="177" t="s">
        <v>265</v>
      </c>
      <c r="R43" s="177"/>
      <c r="S43" s="177"/>
      <c r="T43" s="177"/>
      <c r="U43" s="177" t="s">
        <v>266</v>
      </c>
      <c r="V43" s="177" t="s">
        <v>267</v>
      </c>
      <c r="W43" s="177">
        <v>0</v>
      </c>
      <c r="X43" s="179">
        <v>36770</v>
      </c>
      <c r="Y43" s="177"/>
      <c r="Z43" s="177">
        <v>0</v>
      </c>
    </row>
    <row r="44" spans="1:26" x14ac:dyDescent="0.25">
      <c r="A44" s="177" t="s">
        <v>254</v>
      </c>
      <c r="B44" s="177" t="s">
        <v>318</v>
      </c>
      <c r="C44" s="177" t="s">
        <v>256</v>
      </c>
      <c r="D44" s="177" t="s">
        <v>316</v>
      </c>
      <c r="E44" s="177" t="s">
        <v>258</v>
      </c>
      <c r="F44" s="177" t="s">
        <v>259</v>
      </c>
      <c r="G44" s="177" t="s">
        <v>260</v>
      </c>
      <c r="H44" s="177">
        <v>87</v>
      </c>
      <c r="I44" s="177">
        <v>139</v>
      </c>
      <c r="J44" s="177">
        <v>198</v>
      </c>
      <c r="K44" s="177" t="s">
        <v>268</v>
      </c>
      <c r="L44" s="177">
        <v>1</v>
      </c>
      <c r="M44" s="178">
        <v>1.4</v>
      </c>
      <c r="N44" s="177" t="s">
        <v>262</v>
      </c>
      <c r="O44" s="177" t="s">
        <v>263</v>
      </c>
      <c r="P44" s="177" t="s">
        <v>264</v>
      </c>
      <c r="Q44" s="177" t="s">
        <v>265</v>
      </c>
      <c r="R44" s="177"/>
      <c r="S44" s="177"/>
      <c r="T44" s="177"/>
      <c r="U44" s="177" t="s">
        <v>266</v>
      </c>
      <c r="V44" s="177" t="s">
        <v>267</v>
      </c>
      <c r="W44" s="177">
        <v>0</v>
      </c>
      <c r="X44" s="179">
        <v>36770</v>
      </c>
      <c r="Y44" s="177"/>
      <c r="Z44" s="177">
        <v>0</v>
      </c>
    </row>
    <row r="45" spans="1:26" x14ac:dyDescent="0.25">
      <c r="A45" s="177" t="s">
        <v>254</v>
      </c>
      <c r="B45" s="177" t="s">
        <v>318</v>
      </c>
      <c r="C45" s="177" t="s">
        <v>256</v>
      </c>
      <c r="D45" s="177" t="s">
        <v>317</v>
      </c>
      <c r="E45" s="177" t="s">
        <v>258</v>
      </c>
      <c r="F45" s="177" t="s">
        <v>259</v>
      </c>
      <c r="G45" s="177" t="s">
        <v>260</v>
      </c>
      <c r="H45" s="177">
        <v>87</v>
      </c>
      <c r="I45" s="177">
        <v>107</v>
      </c>
      <c r="J45" s="177">
        <v>172</v>
      </c>
      <c r="K45" s="177" t="s">
        <v>261</v>
      </c>
      <c r="L45" s="177">
        <v>1</v>
      </c>
      <c r="M45" s="178">
        <v>2.9</v>
      </c>
      <c r="N45" s="177" t="s">
        <v>262</v>
      </c>
      <c r="O45" s="177" t="s">
        <v>263</v>
      </c>
      <c r="P45" s="177" t="s">
        <v>264</v>
      </c>
      <c r="Q45" s="177" t="s">
        <v>265</v>
      </c>
      <c r="R45" s="177"/>
      <c r="S45" s="177"/>
      <c r="T45" s="177"/>
      <c r="U45" s="177" t="s">
        <v>266</v>
      </c>
      <c r="V45" s="177" t="s">
        <v>267</v>
      </c>
      <c r="W45" s="177">
        <v>0</v>
      </c>
      <c r="X45" s="179">
        <v>36770</v>
      </c>
      <c r="Y45" s="177"/>
      <c r="Z45" s="177">
        <v>0</v>
      </c>
    </row>
    <row r="46" spans="1:26" x14ac:dyDescent="0.25">
      <c r="A46" s="177" t="s">
        <v>254</v>
      </c>
      <c r="B46" s="177" t="s">
        <v>318</v>
      </c>
      <c r="C46" s="177" t="s">
        <v>256</v>
      </c>
      <c r="D46" s="177" t="s">
        <v>317</v>
      </c>
      <c r="E46" s="177" t="s">
        <v>258</v>
      </c>
      <c r="F46" s="177" t="s">
        <v>259</v>
      </c>
      <c r="G46" s="177" t="s">
        <v>260</v>
      </c>
      <c r="H46" s="177">
        <v>87</v>
      </c>
      <c r="I46" s="177">
        <v>139</v>
      </c>
      <c r="J46" s="177">
        <v>198</v>
      </c>
      <c r="K46" s="177" t="s">
        <v>268</v>
      </c>
      <c r="L46" s="177">
        <v>1</v>
      </c>
      <c r="M46" s="178">
        <v>1.4</v>
      </c>
      <c r="N46" s="177" t="s">
        <v>262</v>
      </c>
      <c r="O46" s="177" t="s">
        <v>263</v>
      </c>
      <c r="P46" s="177" t="s">
        <v>264</v>
      </c>
      <c r="Q46" s="177" t="s">
        <v>265</v>
      </c>
      <c r="R46" s="177"/>
      <c r="S46" s="177"/>
      <c r="T46" s="177"/>
      <c r="U46" s="177" t="s">
        <v>266</v>
      </c>
      <c r="V46" s="177" t="s">
        <v>267</v>
      </c>
      <c r="W46" s="177">
        <v>0</v>
      </c>
      <c r="X46" s="179">
        <v>36770</v>
      </c>
      <c r="Y46" s="177"/>
      <c r="Z46" s="177">
        <v>0</v>
      </c>
    </row>
    <row r="47" spans="1:26" x14ac:dyDescent="0.25">
      <c r="A47" s="177" t="s">
        <v>254</v>
      </c>
      <c r="B47" s="177" t="s">
        <v>318</v>
      </c>
      <c r="C47" s="177" t="s">
        <v>256</v>
      </c>
      <c r="D47" s="177" t="s">
        <v>308</v>
      </c>
      <c r="E47" s="177" t="s">
        <v>269</v>
      </c>
      <c r="F47" s="177" t="s">
        <v>270</v>
      </c>
      <c r="G47" s="177" t="s">
        <v>271</v>
      </c>
      <c r="H47" s="177">
        <v>137</v>
      </c>
      <c r="I47" s="177">
        <v>0</v>
      </c>
      <c r="J47" s="177">
        <v>129</v>
      </c>
      <c r="K47" s="177" t="s">
        <v>272</v>
      </c>
      <c r="L47" s="177">
        <v>1</v>
      </c>
      <c r="M47" s="178">
        <v>0.95</v>
      </c>
      <c r="N47" s="177" t="s">
        <v>262</v>
      </c>
      <c r="O47" s="177" t="s">
        <v>273</v>
      </c>
      <c r="P47" s="177" t="s">
        <v>274</v>
      </c>
      <c r="Q47" s="177" t="s">
        <v>275</v>
      </c>
      <c r="R47" s="177"/>
      <c r="S47" s="177">
        <v>3.3</v>
      </c>
      <c r="T47" s="177"/>
      <c r="U47" s="177" t="s">
        <v>310</v>
      </c>
      <c r="V47" s="177" t="s">
        <v>311</v>
      </c>
      <c r="W47" s="177">
        <v>0</v>
      </c>
      <c r="X47" s="179">
        <v>36770</v>
      </c>
      <c r="Y47" s="177"/>
      <c r="Z47" s="177">
        <v>0</v>
      </c>
    </row>
    <row r="48" spans="1:26" x14ac:dyDescent="0.25">
      <c r="A48" s="177" t="s">
        <v>254</v>
      </c>
      <c r="B48" s="177" t="s">
        <v>318</v>
      </c>
      <c r="C48" s="177" t="s">
        <v>256</v>
      </c>
      <c r="D48" s="177" t="s">
        <v>257</v>
      </c>
      <c r="E48" s="177" t="s">
        <v>269</v>
      </c>
      <c r="F48" s="177" t="s">
        <v>270</v>
      </c>
      <c r="G48" s="177" t="s">
        <v>271</v>
      </c>
      <c r="H48" s="177">
        <v>137</v>
      </c>
      <c r="I48" s="177">
        <v>0</v>
      </c>
      <c r="J48" s="177">
        <v>129</v>
      </c>
      <c r="K48" s="177" t="s">
        <v>272</v>
      </c>
      <c r="L48" s="177">
        <v>1</v>
      </c>
      <c r="M48" s="178">
        <v>3.3E-3</v>
      </c>
      <c r="N48" s="177" t="s">
        <v>262</v>
      </c>
      <c r="O48" s="177" t="s">
        <v>273</v>
      </c>
      <c r="P48" s="177" t="s">
        <v>274</v>
      </c>
      <c r="Q48" s="177" t="s">
        <v>275</v>
      </c>
      <c r="R48" s="177"/>
      <c r="S48" s="177">
        <v>3.1</v>
      </c>
      <c r="T48" s="177"/>
      <c r="U48" s="177" t="s">
        <v>277</v>
      </c>
      <c r="V48" s="177" t="s">
        <v>267</v>
      </c>
      <c r="W48" s="177">
        <v>0</v>
      </c>
      <c r="X48" s="179">
        <v>36617</v>
      </c>
      <c r="Y48" s="177"/>
      <c r="Z48" s="177">
        <v>0</v>
      </c>
    </row>
    <row r="49" spans="1:26" x14ac:dyDescent="0.25">
      <c r="A49" s="177" t="s">
        <v>254</v>
      </c>
      <c r="B49" s="177" t="s">
        <v>318</v>
      </c>
      <c r="C49" s="177" t="s">
        <v>256</v>
      </c>
      <c r="D49" s="177" t="s">
        <v>308</v>
      </c>
      <c r="E49" s="177" t="s">
        <v>278</v>
      </c>
      <c r="F49" s="177"/>
      <c r="G49" s="177" t="s">
        <v>279</v>
      </c>
      <c r="H49" s="177">
        <v>303</v>
      </c>
      <c r="I49" s="177">
        <v>0</v>
      </c>
      <c r="J49" s="177">
        <v>129</v>
      </c>
      <c r="K49" s="177" t="s">
        <v>272</v>
      </c>
      <c r="L49" s="177">
        <v>1</v>
      </c>
      <c r="M49" s="178">
        <v>4.41</v>
      </c>
      <c r="N49" s="177" t="s">
        <v>262</v>
      </c>
      <c r="O49" s="177" t="s">
        <v>273</v>
      </c>
      <c r="P49" s="177" t="s">
        <v>274</v>
      </c>
      <c r="Q49" s="177" t="s">
        <v>275</v>
      </c>
      <c r="R49" s="177"/>
      <c r="S49" s="177">
        <v>3.3</v>
      </c>
      <c r="T49" s="177"/>
      <c r="U49" s="177" t="s">
        <v>310</v>
      </c>
      <c r="V49" s="177" t="s">
        <v>311</v>
      </c>
      <c r="W49" s="177">
        <v>0</v>
      </c>
      <c r="X49" s="179">
        <v>36770</v>
      </c>
      <c r="Y49" s="177"/>
      <c r="Z49" s="177">
        <v>0</v>
      </c>
    </row>
    <row r="50" spans="1:26" x14ac:dyDescent="0.25">
      <c r="A50" s="177" t="s">
        <v>254</v>
      </c>
      <c r="B50" s="177" t="s">
        <v>318</v>
      </c>
      <c r="C50" s="177" t="s">
        <v>256</v>
      </c>
      <c r="D50" s="177" t="s">
        <v>257</v>
      </c>
      <c r="E50" s="177" t="s">
        <v>278</v>
      </c>
      <c r="F50" s="177"/>
      <c r="G50" s="177" t="s">
        <v>279</v>
      </c>
      <c r="H50" s="177">
        <v>303</v>
      </c>
      <c r="I50" s="177">
        <v>0</v>
      </c>
      <c r="J50" s="177">
        <v>129</v>
      </c>
      <c r="K50" s="177" t="s">
        <v>272</v>
      </c>
      <c r="L50" s="177">
        <v>1</v>
      </c>
      <c r="M50" s="178">
        <v>0.88</v>
      </c>
      <c r="N50" s="177" t="s">
        <v>262</v>
      </c>
      <c r="O50" s="177" t="s">
        <v>273</v>
      </c>
      <c r="P50" s="177" t="s">
        <v>274</v>
      </c>
      <c r="Q50" s="177" t="s">
        <v>275</v>
      </c>
      <c r="R50" s="177"/>
      <c r="S50" s="177">
        <v>3.1</v>
      </c>
      <c r="T50" s="177"/>
      <c r="U50" s="177" t="s">
        <v>277</v>
      </c>
      <c r="V50" s="177" t="s">
        <v>267</v>
      </c>
      <c r="W50" s="177">
        <v>0</v>
      </c>
      <c r="X50" s="179">
        <v>36617</v>
      </c>
      <c r="Y50" s="177"/>
      <c r="Z50" s="177">
        <v>0</v>
      </c>
    </row>
    <row r="51" spans="1:26" x14ac:dyDescent="0.25">
      <c r="A51" s="177" t="s">
        <v>254</v>
      </c>
      <c r="B51" s="177" t="s">
        <v>318</v>
      </c>
      <c r="C51" s="177" t="s">
        <v>256</v>
      </c>
      <c r="D51" s="177" t="s">
        <v>257</v>
      </c>
      <c r="E51" s="177" t="s">
        <v>280</v>
      </c>
      <c r="F51" s="177"/>
      <c r="G51" s="177" t="s">
        <v>281</v>
      </c>
      <c r="H51" s="177">
        <v>330</v>
      </c>
      <c r="I51" s="177">
        <v>0</v>
      </c>
      <c r="J51" s="177">
        <v>129</v>
      </c>
      <c r="K51" s="177" t="s">
        <v>272</v>
      </c>
      <c r="L51" s="177">
        <v>1</v>
      </c>
      <c r="M51" s="178">
        <v>7.1999999999999998E-3</v>
      </c>
      <c r="N51" s="177" t="s">
        <v>262</v>
      </c>
      <c r="O51" s="177" t="s">
        <v>273</v>
      </c>
      <c r="P51" s="177" t="s">
        <v>274</v>
      </c>
      <c r="Q51" s="177" t="s">
        <v>275</v>
      </c>
      <c r="R51" s="177"/>
      <c r="S51" s="177">
        <v>3.1</v>
      </c>
      <c r="T51" s="177" t="s">
        <v>319</v>
      </c>
      <c r="U51" s="177" t="s">
        <v>277</v>
      </c>
      <c r="V51" s="177" t="s">
        <v>320</v>
      </c>
      <c r="W51" s="177">
        <v>0</v>
      </c>
      <c r="X51" s="179">
        <v>38018</v>
      </c>
      <c r="Y51" s="177"/>
      <c r="Z51" s="177">
        <v>0</v>
      </c>
    </row>
    <row r="52" spans="1:26" x14ac:dyDescent="0.25">
      <c r="A52" s="177" t="s">
        <v>254</v>
      </c>
      <c r="B52" s="177" t="s">
        <v>318</v>
      </c>
      <c r="C52" s="177" t="s">
        <v>256</v>
      </c>
      <c r="D52" s="177" t="s">
        <v>308</v>
      </c>
      <c r="E52" s="177" t="s">
        <v>283</v>
      </c>
      <c r="F52" s="177"/>
      <c r="G52" s="177" t="s">
        <v>284</v>
      </c>
      <c r="H52" s="177">
        <v>334</v>
      </c>
      <c r="I52" s="177">
        <v>0</v>
      </c>
      <c r="J52" s="177">
        <v>129</v>
      </c>
      <c r="K52" s="177" t="s">
        <v>272</v>
      </c>
      <c r="L52" s="177">
        <v>1</v>
      </c>
      <c r="M52" s="178">
        <v>0.31</v>
      </c>
      <c r="N52" s="177" t="s">
        <v>262</v>
      </c>
      <c r="O52" s="177" t="s">
        <v>273</v>
      </c>
      <c r="P52" s="177" t="s">
        <v>274</v>
      </c>
      <c r="Q52" s="177" t="s">
        <v>275</v>
      </c>
      <c r="R52" s="177"/>
      <c r="S52" s="177">
        <v>3.3</v>
      </c>
      <c r="T52" s="177"/>
      <c r="U52" s="177" t="s">
        <v>310</v>
      </c>
      <c r="V52" s="177" t="s">
        <v>311</v>
      </c>
      <c r="W52" s="177">
        <v>0</v>
      </c>
      <c r="X52" s="179">
        <v>36770</v>
      </c>
      <c r="Y52" s="177"/>
      <c r="Z52" s="177">
        <v>0</v>
      </c>
    </row>
    <row r="53" spans="1:26" x14ac:dyDescent="0.25">
      <c r="A53" s="177" t="s">
        <v>254</v>
      </c>
      <c r="B53" s="177" t="s">
        <v>318</v>
      </c>
      <c r="C53" s="177" t="s">
        <v>256</v>
      </c>
      <c r="D53" s="177" t="s">
        <v>257</v>
      </c>
      <c r="E53" s="177" t="s">
        <v>283</v>
      </c>
      <c r="F53" s="177"/>
      <c r="G53" s="177" t="s">
        <v>284</v>
      </c>
      <c r="H53" s="177">
        <v>334</v>
      </c>
      <c r="I53" s="177">
        <v>0</v>
      </c>
      <c r="J53" s="177">
        <v>129</v>
      </c>
      <c r="K53" s="177" t="s">
        <v>272</v>
      </c>
      <c r="L53" s="177">
        <v>1</v>
      </c>
      <c r="M53" s="178">
        <v>4.7999999999999996E-3</v>
      </c>
      <c r="N53" s="177" t="s">
        <v>262</v>
      </c>
      <c r="O53" s="177" t="s">
        <v>273</v>
      </c>
      <c r="P53" s="177" t="s">
        <v>274</v>
      </c>
      <c r="Q53" s="177" t="s">
        <v>275</v>
      </c>
      <c r="R53" s="177"/>
      <c r="S53" s="177">
        <v>3.1</v>
      </c>
      <c r="T53" s="177"/>
      <c r="U53" s="177" t="s">
        <v>277</v>
      </c>
      <c r="V53" s="177" t="s">
        <v>267</v>
      </c>
      <c r="W53" s="177">
        <v>0</v>
      </c>
      <c r="X53" s="179">
        <v>38018</v>
      </c>
      <c r="Y53" s="177"/>
      <c r="Z53" s="177">
        <v>0</v>
      </c>
    </row>
    <row r="54" spans="1:26" x14ac:dyDescent="0.25">
      <c r="A54" s="177" t="s">
        <v>254</v>
      </c>
      <c r="B54" s="177" t="s">
        <v>318</v>
      </c>
      <c r="C54" s="177" t="s">
        <v>256</v>
      </c>
      <c r="D54" s="177" t="s">
        <v>257</v>
      </c>
      <c r="E54" s="177" t="s">
        <v>285</v>
      </c>
      <c r="F54" s="177"/>
      <c r="G54" s="177" t="s">
        <v>286</v>
      </c>
      <c r="H54" s="177">
        <v>336</v>
      </c>
      <c r="I54" s="177">
        <v>0</v>
      </c>
      <c r="J54" s="177">
        <v>129</v>
      </c>
      <c r="K54" s="177" t="s">
        <v>272</v>
      </c>
      <c r="L54" s="177">
        <v>1</v>
      </c>
      <c r="M54" s="178">
        <v>1.2E-2</v>
      </c>
      <c r="N54" s="177" t="s">
        <v>262</v>
      </c>
      <c r="O54" s="177" t="s">
        <v>273</v>
      </c>
      <c r="P54" s="177" t="s">
        <v>274</v>
      </c>
      <c r="Q54" s="177" t="s">
        <v>275</v>
      </c>
      <c r="R54" s="177"/>
      <c r="S54" s="177">
        <v>3.1</v>
      </c>
      <c r="T54" s="177"/>
      <c r="U54" s="177" t="s">
        <v>277</v>
      </c>
      <c r="V54" s="177" t="s">
        <v>267</v>
      </c>
      <c r="W54" s="177">
        <v>0</v>
      </c>
      <c r="X54" s="179">
        <v>36617</v>
      </c>
      <c r="Y54" s="177"/>
      <c r="Z54" s="177">
        <v>0</v>
      </c>
    </row>
    <row r="55" spans="1:26" x14ac:dyDescent="0.25">
      <c r="A55" s="177" t="s">
        <v>254</v>
      </c>
      <c r="B55" s="177" t="s">
        <v>318</v>
      </c>
      <c r="C55" s="177" t="s">
        <v>256</v>
      </c>
      <c r="D55" s="177" t="s">
        <v>308</v>
      </c>
      <c r="E55" s="177" t="s">
        <v>287</v>
      </c>
      <c r="F55" s="177"/>
      <c r="G55" s="177" t="s">
        <v>288</v>
      </c>
      <c r="H55" s="177">
        <v>338</v>
      </c>
      <c r="I55" s="177">
        <v>0</v>
      </c>
      <c r="J55" s="177">
        <v>129</v>
      </c>
      <c r="K55" s="177" t="s">
        <v>272</v>
      </c>
      <c r="L55" s="177">
        <v>1</v>
      </c>
      <c r="M55" s="178">
        <v>0.31</v>
      </c>
      <c r="N55" s="177" t="s">
        <v>262</v>
      </c>
      <c r="O55" s="177" t="s">
        <v>273</v>
      </c>
      <c r="P55" s="177" t="s">
        <v>274</v>
      </c>
      <c r="Q55" s="177" t="s">
        <v>275</v>
      </c>
      <c r="R55" s="177"/>
      <c r="S55" s="177">
        <v>3.3</v>
      </c>
      <c r="T55" s="177"/>
      <c r="U55" s="177" t="s">
        <v>310</v>
      </c>
      <c r="V55" s="177" t="s">
        <v>311</v>
      </c>
      <c r="W55" s="177">
        <v>0</v>
      </c>
      <c r="X55" s="179">
        <v>36770</v>
      </c>
      <c r="Y55" s="177"/>
      <c r="Z55" s="177">
        <v>0</v>
      </c>
    </row>
    <row r="56" spans="1:26" x14ac:dyDescent="0.25">
      <c r="A56" s="177" t="s">
        <v>254</v>
      </c>
      <c r="B56" s="177" t="s">
        <v>318</v>
      </c>
      <c r="C56" s="177" t="s">
        <v>256</v>
      </c>
      <c r="D56" s="177" t="s">
        <v>257</v>
      </c>
      <c r="E56" s="177" t="s">
        <v>287</v>
      </c>
      <c r="F56" s="177"/>
      <c r="G56" s="177" t="s">
        <v>288</v>
      </c>
      <c r="H56" s="177">
        <v>338</v>
      </c>
      <c r="I56" s="177">
        <v>0</v>
      </c>
      <c r="J56" s="177">
        <v>129</v>
      </c>
      <c r="K56" s="177" t="s">
        <v>272</v>
      </c>
      <c r="L56" s="177">
        <v>1</v>
      </c>
      <c r="M56" s="178">
        <v>4.6080000000000001E-3</v>
      </c>
      <c r="N56" s="177" t="s">
        <v>262</v>
      </c>
      <c r="O56" s="177" t="s">
        <v>273</v>
      </c>
      <c r="P56" s="177" t="s">
        <v>274</v>
      </c>
      <c r="Q56" s="177" t="s">
        <v>275</v>
      </c>
      <c r="R56" s="177"/>
      <c r="S56" s="177"/>
      <c r="T56" s="177" t="s">
        <v>321</v>
      </c>
      <c r="U56" s="177" t="s">
        <v>290</v>
      </c>
      <c r="V56" s="177" t="s">
        <v>291</v>
      </c>
      <c r="W56" s="177">
        <v>0</v>
      </c>
      <c r="X56" s="179">
        <v>38018</v>
      </c>
      <c r="Y56" s="177"/>
      <c r="Z56" s="177">
        <v>0</v>
      </c>
    </row>
    <row r="57" spans="1:26" x14ac:dyDescent="0.25">
      <c r="A57" s="177" t="s">
        <v>254</v>
      </c>
      <c r="B57" s="177" t="s">
        <v>318</v>
      </c>
      <c r="C57" s="177" t="s">
        <v>256</v>
      </c>
      <c r="D57" s="177" t="s">
        <v>257</v>
      </c>
      <c r="E57" s="177" t="s">
        <v>292</v>
      </c>
      <c r="F57" s="177"/>
      <c r="G57" s="177" t="s">
        <v>293</v>
      </c>
      <c r="H57" s="177">
        <v>339</v>
      </c>
      <c r="I57" s="177">
        <v>0</v>
      </c>
      <c r="J57" s="177">
        <v>129</v>
      </c>
      <c r="K57" s="177" t="s">
        <v>272</v>
      </c>
      <c r="L57" s="177">
        <v>1</v>
      </c>
      <c r="M57" s="178">
        <v>1.1809999999999999E-2</v>
      </c>
      <c r="N57" s="177" t="s">
        <v>262</v>
      </c>
      <c r="O57" s="177" t="s">
        <v>273</v>
      </c>
      <c r="P57" s="177" t="s">
        <v>274</v>
      </c>
      <c r="Q57" s="177" t="s">
        <v>275</v>
      </c>
      <c r="R57" s="177"/>
      <c r="S57" s="177"/>
      <c r="T57" s="177" t="s">
        <v>294</v>
      </c>
      <c r="U57" s="177" t="s">
        <v>295</v>
      </c>
      <c r="V57" s="177" t="s">
        <v>291</v>
      </c>
      <c r="W57" s="177">
        <v>0</v>
      </c>
      <c r="X57" s="179">
        <v>38018</v>
      </c>
      <c r="Y57" s="177"/>
      <c r="Z57" s="177">
        <v>0</v>
      </c>
    </row>
    <row r="58" spans="1:26" x14ac:dyDescent="0.25">
      <c r="A58" s="177" t="s">
        <v>254</v>
      </c>
      <c r="B58" s="177" t="s">
        <v>318</v>
      </c>
      <c r="C58" s="177" t="s">
        <v>256</v>
      </c>
      <c r="D58" s="177" t="s">
        <v>257</v>
      </c>
      <c r="E58" s="177" t="s">
        <v>296</v>
      </c>
      <c r="F58" s="177"/>
      <c r="G58" s="177" t="s">
        <v>297</v>
      </c>
      <c r="H58" s="177">
        <v>340</v>
      </c>
      <c r="I58" s="177">
        <v>0</v>
      </c>
      <c r="J58" s="177">
        <v>129</v>
      </c>
      <c r="K58" s="177" t="s">
        <v>272</v>
      </c>
      <c r="L58" s="177">
        <v>1</v>
      </c>
      <c r="M58" s="178">
        <v>4.3200000000000001E-3</v>
      </c>
      <c r="N58" s="177" t="s">
        <v>262</v>
      </c>
      <c r="O58" s="177" t="s">
        <v>273</v>
      </c>
      <c r="P58" s="177" t="s">
        <v>274</v>
      </c>
      <c r="Q58" s="177" t="s">
        <v>275</v>
      </c>
      <c r="R58" s="177"/>
      <c r="S58" s="177"/>
      <c r="T58" s="177" t="s">
        <v>298</v>
      </c>
      <c r="U58" s="177" t="s">
        <v>290</v>
      </c>
      <c r="V58" s="177" t="s">
        <v>291</v>
      </c>
      <c r="W58" s="177">
        <v>0</v>
      </c>
      <c r="X58" s="179">
        <v>38018</v>
      </c>
      <c r="Y58" s="177"/>
      <c r="Z58" s="177">
        <v>0</v>
      </c>
    </row>
    <row r="59" spans="1:26" x14ac:dyDescent="0.25">
      <c r="A59" s="177" t="s">
        <v>254</v>
      </c>
      <c r="B59" s="177" t="s">
        <v>318</v>
      </c>
      <c r="C59" s="177" t="s">
        <v>256</v>
      </c>
      <c r="D59" s="177" t="s">
        <v>257</v>
      </c>
      <c r="E59" s="177" t="s">
        <v>299</v>
      </c>
      <c r="F59" s="177"/>
      <c r="G59" s="177" t="s">
        <v>300</v>
      </c>
      <c r="H59" s="177">
        <v>341</v>
      </c>
      <c r="I59" s="177">
        <v>0</v>
      </c>
      <c r="J59" s="177">
        <v>129</v>
      </c>
      <c r="K59" s="177" t="s">
        <v>272</v>
      </c>
      <c r="L59" s="177">
        <v>1</v>
      </c>
      <c r="M59" s="178">
        <v>1.107E-2</v>
      </c>
      <c r="N59" s="177" t="s">
        <v>262</v>
      </c>
      <c r="O59" s="177" t="s">
        <v>273</v>
      </c>
      <c r="P59" s="177" t="s">
        <v>274</v>
      </c>
      <c r="Q59" s="177" t="s">
        <v>275</v>
      </c>
      <c r="R59" s="177"/>
      <c r="S59" s="177"/>
      <c r="T59" s="177" t="s">
        <v>301</v>
      </c>
      <c r="U59" s="177" t="s">
        <v>295</v>
      </c>
      <c r="V59" s="177" t="s">
        <v>291</v>
      </c>
      <c r="W59" s="177">
        <v>0</v>
      </c>
      <c r="X59" s="179">
        <v>38018</v>
      </c>
      <c r="Y59" s="177"/>
      <c r="Z59" s="177">
        <v>0</v>
      </c>
    </row>
    <row r="60" spans="1:26" x14ac:dyDescent="0.25">
      <c r="A60" s="177" t="s">
        <v>254</v>
      </c>
      <c r="B60" s="177" t="s">
        <v>318</v>
      </c>
      <c r="C60" s="177" t="s">
        <v>256</v>
      </c>
      <c r="D60" s="177" t="s">
        <v>257</v>
      </c>
      <c r="E60" s="177" t="s">
        <v>302</v>
      </c>
      <c r="F60" s="179">
        <v>2025884</v>
      </c>
      <c r="G60" s="177" t="s">
        <v>303</v>
      </c>
      <c r="H60" s="177">
        <v>380</v>
      </c>
      <c r="I60" s="177">
        <v>0</v>
      </c>
      <c r="J60" s="177">
        <v>129</v>
      </c>
      <c r="K60" s="177" t="s">
        <v>272</v>
      </c>
      <c r="L60" s="177">
        <v>1</v>
      </c>
      <c r="M60" s="180" t="s">
        <v>349</v>
      </c>
      <c r="N60" s="177" t="s">
        <v>262</v>
      </c>
      <c r="O60" s="177" t="s">
        <v>273</v>
      </c>
      <c r="P60" s="177" t="s">
        <v>264</v>
      </c>
      <c r="Q60" s="177" t="s">
        <v>265</v>
      </c>
      <c r="R60" s="177" t="s">
        <v>304</v>
      </c>
      <c r="S60" s="177">
        <v>3.1</v>
      </c>
      <c r="T60" s="177" t="s">
        <v>322</v>
      </c>
      <c r="U60" s="177" t="s">
        <v>277</v>
      </c>
      <c r="V60" s="177" t="s">
        <v>306</v>
      </c>
      <c r="W60" s="177">
        <v>0</v>
      </c>
      <c r="X60" s="179">
        <v>36617</v>
      </c>
      <c r="Y60" s="177"/>
      <c r="Z60" s="177">
        <v>0</v>
      </c>
    </row>
    <row r="61" spans="1:26" x14ac:dyDescent="0.25">
      <c r="A61" s="177" t="s">
        <v>254</v>
      </c>
      <c r="B61" s="177" t="s">
        <v>318</v>
      </c>
      <c r="C61" s="177" t="s">
        <v>256</v>
      </c>
      <c r="D61" s="177" t="s">
        <v>308</v>
      </c>
      <c r="E61" s="177"/>
      <c r="F61" s="177"/>
      <c r="G61" s="177" t="s">
        <v>312</v>
      </c>
      <c r="H61" s="177">
        <v>381</v>
      </c>
      <c r="I61" s="177">
        <v>0</v>
      </c>
      <c r="J61" s="177">
        <v>129</v>
      </c>
      <c r="K61" s="177" t="s">
        <v>272</v>
      </c>
      <c r="L61" s="177">
        <v>1</v>
      </c>
      <c r="M61" s="178">
        <v>0.28999999999999998</v>
      </c>
      <c r="N61" s="177" t="s">
        <v>262</v>
      </c>
      <c r="O61" s="177" t="s">
        <v>273</v>
      </c>
      <c r="P61" s="177" t="s">
        <v>274</v>
      </c>
      <c r="Q61" s="177" t="s">
        <v>275</v>
      </c>
      <c r="R61" s="177"/>
      <c r="S61" s="177">
        <v>3.3</v>
      </c>
      <c r="T61" s="177"/>
      <c r="U61" s="177" t="s">
        <v>310</v>
      </c>
      <c r="V61" s="177" t="s">
        <v>311</v>
      </c>
      <c r="W61" s="177">
        <v>0</v>
      </c>
      <c r="X61" s="179">
        <v>36770</v>
      </c>
      <c r="Y61" s="177"/>
      <c r="Z61" s="177">
        <v>0</v>
      </c>
    </row>
    <row r="62" spans="1:26" x14ac:dyDescent="0.25">
      <c r="A62" s="177" t="s">
        <v>254</v>
      </c>
      <c r="B62" s="177" t="s">
        <v>318</v>
      </c>
      <c r="C62" s="177" t="s">
        <v>256</v>
      </c>
      <c r="D62" s="177" t="s">
        <v>308</v>
      </c>
      <c r="E62" s="177"/>
      <c r="F62" s="177"/>
      <c r="G62" s="177" t="s">
        <v>307</v>
      </c>
      <c r="H62" s="177">
        <v>399</v>
      </c>
      <c r="I62" s="177">
        <v>0</v>
      </c>
      <c r="J62" s="177">
        <v>129</v>
      </c>
      <c r="K62" s="177" t="s">
        <v>272</v>
      </c>
      <c r="L62" s="177">
        <v>1</v>
      </c>
      <c r="M62" s="178">
        <v>0.35</v>
      </c>
      <c r="N62" s="177" t="s">
        <v>262</v>
      </c>
      <c r="O62" s="177" t="s">
        <v>273</v>
      </c>
      <c r="P62" s="177" t="s">
        <v>274</v>
      </c>
      <c r="Q62" s="177" t="s">
        <v>275</v>
      </c>
      <c r="R62" s="177"/>
      <c r="S62" s="177">
        <v>3.3</v>
      </c>
      <c r="T62" s="177"/>
      <c r="U62" s="177" t="s">
        <v>310</v>
      </c>
      <c r="V62" s="177" t="s">
        <v>311</v>
      </c>
      <c r="W62" s="177">
        <v>0</v>
      </c>
      <c r="X62" s="179">
        <v>36770</v>
      </c>
      <c r="Y62" s="177"/>
      <c r="Z62" s="177">
        <v>0</v>
      </c>
    </row>
    <row r="63" spans="1:26" x14ac:dyDescent="0.25">
      <c r="A63" s="177" t="s">
        <v>254</v>
      </c>
      <c r="B63" s="177" t="s">
        <v>318</v>
      </c>
      <c r="C63" s="177" t="s">
        <v>256</v>
      </c>
      <c r="D63" s="177" t="s">
        <v>257</v>
      </c>
      <c r="E63" s="177"/>
      <c r="F63" s="177"/>
      <c r="G63" s="177" t="s">
        <v>307</v>
      </c>
      <c r="H63" s="177">
        <v>399</v>
      </c>
      <c r="I63" s="177">
        <v>0</v>
      </c>
      <c r="J63" s="177">
        <v>129</v>
      </c>
      <c r="K63" s="177" t="s">
        <v>272</v>
      </c>
      <c r="L63" s="177">
        <v>1</v>
      </c>
      <c r="M63" s="178">
        <v>4.0000000000000001E-3</v>
      </c>
      <c r="N63" s="177" t="s">
        <v>262</v>
      </c>
      <c r="O63" s="177" t="s">
        <v>273</v>
      </c>
      <c r="P63" s="177" t="s">
        <v>264</v>
      </c>
      <c r="Q63" s="177" t="s">
        <v>265</v>
      </c>
      <c r="R63" s="177"/>
      <c r="S63" s="177">
        <v>3.1</v>
      </c>
      <c r="T63" s="177"/>
      <c r="U63" s="177" t="s">
        <v>277</v>
      </c>
      <c r="V63" s="177" t="s">
        <v>267</v>
      </c>
      <c r="W63" s="177">
        <v>0</v>
      </c>
      <c r="X63" s="179">
        <v>36617</v>
      </c>
      <c r="Y63" s="177"/>
      <c r="Z63" s="177">
        <v>0</v>
      </c>
    </row>
    <row r="65" spans="1:10" s="183" customFormat="1" ht="15.75" x14ac:dyDescent="0.25">
      <c r="A65" s="181"/>
      <c r="B65" s="181"/>
      <c r="C65" s="181"/>
      <c r="D65" s="181"/>
      <c r="E65" s="181"/>
      <c r="F65" s="181"/>
      <c r="G65" s="181"/>
      <c r="H65" s="181"/>
      <c r="I65" s="181"/>
      <c r="J65" s="182"/>
    </row>
    <row r="66" spans="1:10" s="183" customFormat="1" x14ac:dyDescent="0.25">
      <c r="J66" s="184"/>
    </row>
    <row r="67" spans="1:10" s="183" customFormat="1" x14ac:dyDescent="0.25">
      <c r="J67" s="184"/>
    </row>
    <row r="68" spans="1:10" s="183" customFormat="1" x14ac:dyDescent="0.25">
      <c r="J68" s="184"/>
    </row>
    <row r="69" spans="1:10" s="183" customFormat="1" x14ac:dyDescent="0.25">
      <c r="J69" s="184"/>
    </row>
    <row r="70" spans="1:10" s="183" customFormat="1" x14ac:dyDescent="0.25">
      <c r="J70" s="184"/>
    </row>
    <row r="71" spans="1:10" s="183" customFormat="1" x14ac:dyDescent="0.25">
      <c r="J71" s="184"/>
    </row>
    <row r="72" spans="1:10" s="183" customFormat="1" x14ac:dyDescent="0.25">
      <c r="J72" s="184"/>
    </row>
    <row r="73" spans="1:10" s="183" customFormat="1" x14ac:dyDescent="0.25">
      <c r="J73" s="184"/>
    </row>
    <row r="74" spans="1:10" s="183" customFormat="1" x14ac:dyDescent="0.25">
      <c r="J74" s="184"/>
    </row>
    <row r="75" spans="1:10" s="183" customFormat="1" x14ac:dyDescent="0.25">
      <c r="J75" s="184"/>
    </row>
    <row r="76" spans="1:10" s="183" customFormat="1" x14ac:dyDescent="0.25">
      <c r="J76" s="184"/>
    </row>
    <row r="77" spans="1:10" s="183" customFormat="1" x14ac:dyDescent="0.25">
      <c r="J77" s="184"/>
    </row>
    <row r="78" spans="1:10" s="183" customFormat="1" x14ac:dyDescent="0.25">
      <c r="J78" s="184"/>
    </row>
    <row r="79" spans="1:10" s="183" customFormat="1" x14ac:dyDescent="0.25">
      <c r="J79" s="184"/>
    </row>
    <row r="80" spans="1:10" s="183" customFormat="1" x14ac:dyDescent="0.25">
      <c r="J80" s="184"/>
    </row>
    <row r="81" spans="1:11" s="183" customFormat="1" x14ac:dyDescent="0.25">
      <c r="J81" s="184"/>
    </row>
    <row r="82" spans="1:11" s="183" customFormat="1" x14ac:dyDescent="0.25">
      <c r="J82" s="184"/>
    </row>
    <row r="83" spans="1:11" s="183" customFormat="1" x14ac:dyDescent="0.25">
      <c r="J83" s="184"/>
    </row>
    <row r="84" spans="1:11" s="183" customFormat="1" x14ac:dyDescent="0.25">
      <c r="J84" s="184"/>
    </row>
    <row r="85" spans="1:11" s="183" customFormat="1" x14ac:dyDescent="0.25">
      <c r="J85" s="184"/>
    </row>
    <row r="86" spans="1:11" s="183" customFormat="1" x14ac:dyDescent="0.25">
      <c r="J86" s="184"/>
    </row>
    <row r="87" spans="1:11" s="183" customFormat="1" x14ac:dyDescent="0.25">
      <c r="J87" s="184"/>
    </row>
    <row r="88" spans="1:11" s="183" customFormat="1" x14ac:dyDescent="0.25">
      <c r="A88" s="183" t="s">
        <v>565</v>
      </c>
      <c r="J88" s="184"/>
    </row>
    <row r="89" spans="1:11" s="183" customFormat="1" x14ac:dyDescent="0.25">
      <c r="A89" s="174" t="s">
        <v>254</v>
      </c>
      <c r="B89" s="174" t="s">
        <v>255</v>
      </c>
      <c r="C89" s="174" t="s">
        <v>257</v>
      </c>
      <c r="D89" s="174" t="s">
        <v>260</v>
      </c>
      <c r="E89" s="174" t="s">
        <v>261</v>
      </c>
      <c r="F89" s="175">
        <v>2.9</v>
      </c>
      <c r="G89" s="174" t="s">
        <v>262</v>
      </c>
      <c r="H89" s="174" t="s">
        <v>263</v>
      </c>
      <c r="J89" s="184"/>
    </row>
    <row r="90" spans="1:11" s="183" customFormat="1" x14ac:dyDescent="0.25">
      <c r="A90" s="174" t="s">
        <v>254</v>
      </c>
      <c r="B90" s="174" t="s">
        <v>255</v>
      </c>
      <c r="C90" s="174" t="s">
        <v>308</v>
      </c>
      <c r="D90" s="174" t="s">
        <v>260</v>
      </c>
      <c r="E90" s="174" t="s">
        <v>261</v>
      </c>
      <c r="F90" s="175">
        <v>2.9</v>
      </c>
      <c r="G90" s="174" t="s">
        <v>262</v>
      </c>
      <c r="H90" s="174" t="s">
        <v>263</v>
      </c>
      <c r="J90" s="184"/>
    </row>
    <row r="91" spans="1:11" s="183" customFormat="1" x14ac:dyDescent="0.25">
      <c r="A91" s="174" t="s">
        <v>254</v>
      </c>
      <c r="B91" s="174" t="s">
        <v>255</v>
      </c>
      <c r="C91" s="174" t="s">
        <v>308</v>
      </c>
      <c r="D91" s="174" t="s">
        <v>260</v>
      </c>
      <c r="E91" s="174" t="s">
        <v>268</v>
      </c>
      <c r="F91" s="175">
        <v>1.4</v>
      </c>
      <c r="G91" s="174" t="s">
        <v>262</v>
      </c>
      <c r="H91" s="174" t="s">
        <v>263</v>
      </c>
      <c r="J91" s="184"/>
    </row>
    <row r="92" spans="1:11" s="183" customFormat="1" x14ac:dyDescent="0.25">
      <c r="A92" s="174" t="s">
        <v>254</v>
      </c>
      <c r="B92" s="174" t="s">
        <v>255</v>
      </c>
      <c r="C92" s="174" t="s">
        <v>313</v>
      </c>
      <c r="D92" s="174" t="s">
        <v>260</v>
      </c>
      <c r="E92" s="174" t="s">
        <v>261</v>
      </c>
      <c r="F92" s="175">
        <v>2.9</v>
      </c>
      <c r="G92" s="174" t="s">
        <v>262</v>
      </c>
      <c r="H92" s="174" t="s">
        <v>263</v>
      </c>
      <c r="J92" s="184"/>
    </row>
    <row r="93" spans="1:11" s="183" customFormat="1" x14ac:dyDescent="0.25">
      <c r="A93" s="174" t="s">
        <v>254</v>
      </c>
      <c r="B93" s="174" t="s">
        <v>255</v>
      </c>
      <c r="C93" s="174" t="s">
        <v>313</v>
      </c>
      <c r="D93" s="174" t="s">
        <v>260</v>
      </c>
      <c r="E93" s="174" t="s">
        <v>268</v>
      </c>
      <c r="F93" s="175">
        <v>1.4</v>
      </c>
      <c r="G93" s="174" t="s">
        <v>262</v>
      </c>
      <c r="H93" s="174" t="s">
        <v>263</v>
      </c>
      <c r="J93" s="184"/>
    </row>
    <row r="94" spans="1:11" s="183" customFormat="1" x14ac:dyDescent="0.25">
      <c r="A94" s="174" t="s">
        <v>254</v>
      </c>
      <c r="B94" s="174" t="s">
        <v>255</v>
      </c>
      <c r="C94" s="174" t="s">
        <v>314</v>
      </c>
      <c r="D94" s="174" t="s">
        <v>260</v>
      </c>
      <c r="E94" s="174" t="s">
        <v>261</v>
      </c>
      <c r="F94" s="175">
        <v>2.9</v>
      </c>
      <c r="G94" s="174" t="s">
        <v>262</v>
      </c>
      <c r="H94" s="174" t="s">
        <v>263</v>
      </c>
      <c r="J94" s="184"/>
      <c r="K94" s="185"/>
    </row>
    <row r="95" spans="1:11" s="183" customFormat="1" x14ac:dyDescent="0.25">
      <c r="A95" s="174" t="s">
        <v>254</v>
      </c>
      <c r="B95" s="174" t="s">
        <v>255</v>
      </c>
      <c r="C95" s="174" t="s">
        <v>314</v>
      </c>
      <c r="D95" s="174" t="s">
        <v>260</v>
      </c>
      <c r="E95" s="174" t="s">
        <v>268</v>
      </c>
      <c r="F95" s="175">
        <v>1.4</v>
      </c>
      <c r="G95" s="174" t="s">
        <v>262</v>
      </c>
      <c r="H95" s="174" t="s">
        <v>263</v>
      </c>
      <c r="J95" s="184"/>
      <c r="K95" s="185"/>
    </row>
    <row r="96" spans="1:11" s="183" customFormat="1" x14ac:dyDescent="0.25">
      <c r="A96" s="174" t="s">
        <v>254</v>
      </c>
      <c r="B96" s="174" t="s">
        <v>255</v>
      </c>
      <c r="C96" s="174" t="s">
        <v>315</v>
      </c>
      <c r="D96" s="174" t="s">
        <v>260</v>
      </c>
      <c r="E96" s="174" t="s">
        <v>261</v>
      </c>
      <c r="F96" s="175">
        <v>2.9</v>
      </c>
      <c r="G96" s="174" t="s">
        <v>262</v>
      </c>
      <c r="H96" s="174" t="s">
        <v>263</v>
      </c>
      <c r="J96" s="184"/>
      <c r="K96" s="185"/>
    </row>
    <row r="97" spans="1:11" s="183" customFormat="1" x14ac:dyDescent="0.25">
      <c r="A97" s="174" t="s">
        <v>254</v>
      </c>
      <c r="B97" s="174" t="s">
        <v>255</v>
      </c>
      <c r="C97" s="174" t="s">
        <v>315</v>
      </c>
      <c r="D97" s="174" t="s">
        <v>260</v>
      </c>
      <c r="E97" s="174" t="s">
        <v>268</v>
      </c>
      <c r="F97" s="175">
        <v>1.4</v>
      </c>
      <c r="G97" s="174" t="s">
        <v>262</v>
      </c>
      <c r="H97" s="174" t="s">
        <v>263</v>
      </c>
      <c r="J97" s="184"/>
      <c r="K97" s="185"/>
    </row>
    <row r="98" spans="1:11" s="183" customFormat="1" x14ac:dyDescent="0.25">
      <c r="A98" s="174" t="s">
        <v>254</v>
      </c>
      <c r="B98" s="174" t="s">
        <v>255</v>
      </c>
      <c r="C98" s="174" t="s">
        <v>257</v>
      </c>
      <c r="D98" s="174" t="s">
        <v>260</v>
      </c>
      <c r="E98" s="174" t="s">
        <v>268</v>
      </c>
      <c r="F98" s="175">
        <v>1.4</v>
      </c>
      <c r="G98" s="174" t="s">
        <v>262</v>
      </c>
      <c r="H98" s="174" t="s">
        <v>263</v>
      </c>
      <c r="J98" s="184"/>
    </row>
    <row r="99" spans="1:11" s="183" customFormat="1" x14ac:dyDescent="0.25">
      <c r="A99" s="174" t="s">
        <v>254</v>
      </c>
      <c r="B99" s="174" t="s">
        <v>255</v>
      </c>
      <c r="C99" s="174" t="s">
        <v>316</v>
      </c>
      <c r="D99" s="174" t="s">
        <v>260</v>
      </c>
      <c r="E99" s="174" t="s">
        <v>261</v>
      </c>
      <c r="F99" s="175">
        <v>2.9</v>
      </c>
      <c r="G99" s="174" t="s">
        <v>262</v>
      </c>
      <c r="H99" s="174" t="s">
        <v>263</v>
      </c>
      <c r="J99" s="184"/>
    </row>
    <row r="100" spans="1:11" s="183" customFormat="1" x14ac:dyDescent="0.25">
      <c r="A100" s="174" t="s">
        <v>254</v>
      </c>
      <c r="B100" s="174" t="s">
        <v>255</v>
      </c>
      <c r="C100" s="174" t="s">
        <v>316</v>
      </c>
      <c r="D100" s="174" t="s">
        <v>260</v>
      </c>
      <c r="E100" s="174" t="s">
        <v>268</v>
      </c>
      <c r="F100" s="175">
        <v>1.4</v>
      </c>
      <c r="G100" s="174" t="s">
        <v>262</v>
      </c>
      <c r="H100" s="174" t="s">
        <v>263</v>
      </c>
      <c r="J100" s="184"/>
    </row>
    <row r="101" spans="1:11" s="183" customFormat="1" x14ac:dyDescent="0.25">
      <c r="A101" s="174" t="s">
        <v>254</v>
      </c>
      <c r="B101" s="174" t="s">
        <v>255</v>
      </c>
      <c r="C101" s="174" t="s">
        <v>317</v>
      </c>
      <c r="D101" s="174" t="s">
        <v>260</v>
      </c>
      <c r="E101" s="174" t="s">
        <v>261</v>
      </c>
      <c r="F101" s="175">
        <v>2.9</v>
      </c>
      <c r="G101" s="174" t="s">
        <v>262</v>
      </c>
      <c r="H101" s="174" t="s">
        <v>263</v>
      </c>
      <c r="J101" s="184"/>
    </row>
    <row r="102" spans="1:11" s="183" customFormat="1" x14ac:dyDescent="0.25">
      <c r="A102" s="174" t="s">
        <v>254</v>
      </c>
      <c r="B102" s="174" t="s">
        <v>255</v>
      </c>
      <c r="C102" s="174" t="s">
        <v>317</v>
      </c>
      <c r="D102" s="174" t="s">
        <v>260</v>
      </c>
      <c r="E102" s="174" t="s">
        <v>268</v>
      </c>
      <c r="F102" s="175">
        <v>1.4</v>
      </c>
      <c r="G102" s="174" t="s">
        <v>262</v>
      </c>
      <c r="H102" s="174" t="s">
        <v>263</v>
      </c>
      <c r="J102" s="184"/>
    </row>
    <row r="103" spans="1:11" s="183" customFormat="1" x14ac:dyDescent="0.25">
      <c r="A103" s="177" t="s">
        <v>254</v>
      </c>
      <c r="B103" s="177" t="s">
        <v>318</v>
      </c>
      <c r="C103" s="177" t="s">
        <v>308</v>
      </c>
      <c r="D103" s="177" t="s">
        <v>260</v>
      </c>
      <c r="E103" s="177" t="s">
        <v>261</v>
      </c>
      <c r="F103" s="178">
        <v>2.9</v>
      </c>
      <c r="G103" s="177" t="s">
        <v>262</v>
      </c>
      <c r="H103" s="177" t="s">
        <v>263</v>
      </c>
      <c r="J103" s="184"/>
    </row>
    <row r="104" spans="1:11" s="183" customFormat="1" x14ac:dyDescent="0.25">
      <c r="A104" s="177" t="s">
        <v>254</v>
      </c>
      <c r="B104" s="177" t="s">
        <v>318</v>
      </c>
      <c r="C104" s="177" t="s">
        <v>308</v>
      </c>
      <c r="D104" s="177" t="s">
        <v>260</v>
      </c>
      <c r="E104" s="177" t="s">
        <v>268</v>
      </c>
      <c r="F104" s="178">
        <v>1.4</v>
      </c>
      <c r="G104" s="177" t="s">
        <v>262</v>
      </c>
      <c r="H104" s="177" t="s">
        <v>263</v>
      </c>
      <c r="J104" s="184"/>
    </row>
    <row r="105" spans="1:11" s="183" customFormat="1" x14ac:dyDescent="0.25">
      <c r="A105" s="177" t="s">
        <v>254</v>
      </c>
      <c r="B105" s="177" t="s">
        <v>318</v>
      </c>
      <c r="C105" s="177" t="s">
        <v>313</v>
      </c>
      <c r="D105" s="177" t="s">
        <v>260</v>
      </c>
      <c r="E105" s="177" t="s">
        <v>261</v>
      </c>
      <c r="F105" s="178">
        <v>2.9</v>
      </c>
      <c r="G105" s="177" t="s">
        <v>262</v>
      </c>
      <c r="H105" s="177" t="s">
        <v>263</v>
      </c>
      <c r="J105" s="184"/>
    </row>
    <row r="106" spans="1:11" s="183" customFormat="1" x14ac:dyDescent="0.25">
      <c r="A106" s="177" t="s">
        <v>254</v>
      </c>
      <c r="B106" s="177" t="s">
        <v>318</v>
      </c>
      <c r="C106" s="177" t="s">
        <v>313</v>
      </c>
      <c r="D106" s="177" t="s">
        <v>260</v>
      </c>
      <c r="E106" s="177" t="s">
        <v>268</v>
      </c>
      <c r="F106" s="178">
        <v>1.4</v>
      </c>
      <c r="G106" s="177" t="s">
        <v>262</v>
      </c>
      <c r="H106" s="177" t="s">
        <v>263</v>
      </c>
      <c r="J106" s="184"/>
    </row>
    <row r="107" spans="1:11" s="183" customFormat="1" x14ac:dyDescent="0.25">
      <c r="A107" s="177" t="s">
        <v>254</v>
      </c>
      <c r="B107" s="177" t="s">
        <v>318</v>
      </c>
      <c r="C107" s="177" t="s">
        <v>323</v>
      </c>
      <c r="D107" s="177" t="s">
        <v>260</v>
      </c>
      <c r="E107" s="177" t="s">
        <v>261</v>
      </c>
      <c r="F107" s="178">
        <v>2.9</v>
      </c>
      <c r="G107" s="177" t="s">
        <v>262</v>
      </c>
      <c r="H107" s="177" t="s">
        <v>263</v>
      </c>
      <c r="J107" s="184"/>
    </row>
    <row r="108" spans="1:11" s="183" customFormat="1" x14ac:dyDescent="0.25">
      <c r="A108" s="177" t="s">
        <v>254</v>
      </c>
      <c r="B108" s="177" t="s">
        <v>318</v>
      </c>
      <c r="C108" s="177" t="s">
        <v>323</v>
      </c>
      <c r="D108" s="177" t="s">
        <v>260</v>
      </c>
      <c r="E108" s="177" t="s">
        <v>268</v>
      </c>
      <c r="F108" s="178">
        <v>1.4</v>
      </c>
      <c r="G108" s="177" t="s">
        <v>262</v>
      </c>
      <c r="H108" s="177" t="s">
        <v>263</v>
      </c>
      <c r="J108" s="184"/>
    </row>
    <row r="109" spans="1:11" s="183" customFormat="1" x14ac:dyDescent="0.25">
      <c r="A109" s="177" t="s">
        <v>254</v>
      </c>
      <c r="B109" s="177" t="s">
        <v>318</v>
      </c>
      <c r="C109" s="177" t="s">
        <v>315</v>
      </c>
      <c r="D109" s="177" t="s">
        <v>260</v>
      </c>
      <c r="E109" s="177" t="s">
        <v>261</v>
      </c>
      <c r="F109" s="178">
        <v>2.9</v>
      </c>
      <c r="G109" s="177" t="s">
        <v>262</v>
      </c>
      <c r="H109" s="177" t="s">
        <v>263</v>
      </c>
      <c r="J109" s="184"/>
    </row>
    <row r="110" spans="1:11" s="183" customFormat="1" x14ac:dyDescent="0.25">
      <c r="A110" s="177" t="s">
        <v>254</v>
      </c>
      <c r="B110" s="177" t="s">
        <v>318</v>
      </c>
      <c r="C110" s="177" t="s">
        <v>315</v>
      </c>
      <c r="D110" s="177" t="s">
        <v>260</v>
      </c>
      <c r="E110" s="177" t="s">
        <v>268</v>
      </c>
      <c r="F110" s="178">
        <v>1.4</v>
      </c>
      <c r="G110" s="177" t="s">
        <v>262</v>
      </c>
      <c r="H110" s="177" t="s">
        <v>263</v>
      </c>
      <c r="J110" s="184"/>
    </row>
    <row r="111" spans="1:11" s="183" customFormat="1" x14ac:dyDescent="0.25">
      <c r="A111" s="177" t="s">
        <v>254</v>
      </c>
      <c r="B111" s="177" t="s">
        <v>318</v>
      </c>
      <c r="C111" s="177" t="s">
        <v>257</v>
      </c>
      <c r="D111" s="177" t="s">
        <v>260</v>
      </c>
      <c r="E111" s="177" t="s">
        <v>261</v>
      </c>
      <c r="F111" s="178">
        <v>2.9</v>
      </c>
      <c r="G111" s="177" t="s">
        <v>262</v>
      </c>
      <c r="H111" s="177" t="s">
        <v>263</v>
      </c>
      <c r="J111" s="184"/>
    </row>
    <row r="112" spans="1:11" s="183" customFormat="1" x14ac:dyDescent="0.25">
      <c r="A112" s="177" t="s">
        <v>254</v>
      </c>
      <c r="B112" s="177" t="s">
        <v>318</v>
      </c>
      <c r="C112" s="177" t="s">
        <v>257</v>
      </c>
      <c r="D112" s="177" t="s">
        <v>260</v>
      </c>
      <c r="E112" s="177" t="s">
        <v>268</v>
      </c>
      <c r="F112" s="178">
        <v>1.4</v>
      </c>
      <c r="G112" s="177" t="s">
        <v>262</v>
      </c>
      <c r="H112" s="177" t="s">
        <v>263</v>
      </c>
      <c r="J112" s="184"/>
    </row>
    <row r="113" spans="1:10" s="183" customFormat="1" x14ac:dyDescent="0.25">
      <c r="A113" s="177" t="s">
        <v>254</v>
      </c>
      <c r="B113" s="177" t="s">
        <v>318</v>
      </c>
      <c r="C113" s="177" t="s">
        <v>316</v>
      </c>
      <c r="D113" s="177" t="s">
        <v>260</v>
      </c>
      <c r="E113" s="177" t="s">
        <v>261</v>
      </c>
      <c r="F113" s="178">
        <v>2.9</v>
      </c>
      <c r="G113" s="177" t="s">
        <v>262</v>
      </c>
      <c r="H113" s="177" t="s">
        <v>263</v>
      </c>
      <c r="J113" s="184"/>
    </row>
    <row r="114" spans="1:10" s="183" customFormat="1" x14ac:dyDescent="0.25">
      <c r="A114" s="177" t="s">
        <v>254</v>
      </c>
      <c r="B114" s="177" t="s">
        <v>318</v>
      </c>
      <c r="C114" s="177" t="s">
        <v>316</v>
      </c>
      <c r="D114" s="177" t="s">
        <v>260</v>
      </c>
      <c r="E114" s="177" t="s">
        <v>268</v>
      </c>
      <c r="F114" s="178">
        <v>1.4</v>
      </c>
      <c r="G114" s="177" t="s">
        <v>262</v>
      </c>
      <c r="H114" s="177" t="s">
        <v>263</v>
      </c>
      <c r="J114" s="184"/>
    </row>
    <row r="115" spans="1:10" s="183" customFormat="1" x14ac:dyDescent="0.25">
      <c r="A115" s="177" t="s">
        <v>254</v>
      </c>
      <c r="B115" s="177" t="s">
        <v>318</v>
      </c>
      <c r="C115" s="177" t="s">
        <v>317</v>
      </c>
      <c r="D115" s="177" t="s">
        <v>260</v>
      </c>
      <c r="E115" s="177" t="s">
        <v>261</v>
      </c>
      <c r="F115" s="178">
        <v>2.9</v>
      </c>
      <c r="G115" s="177" t="s">
        <v>262</v>
      </c>
      <c r="H115" s="177" t="s">
        <v>263</v>
      </c>
      <c r="J115" s="184"/>
    </row>
    <row r="116" spans="1:10" s="183" customFormat="1" x14ac:dyDescent="0.25">
      <c r="A116" s="177" t="s">
        <v>254</v>
      </c>
      <c r="B116" s="177" t="s">
        <v>318</v>
      </c>
      <c r="C116" s="177" t="s">
        <v>317</v>
      </c>
      <c r="D116" s="177" t="s">
        <v>260</v>
      </c>
      <c r="E116" s="177" t="s">
        <v>268</v>
      </c>
      <c r="F116" s="178">
        <v>1.4</v>
      </c>
      <c r="G116" s="177" t="s">
        <v>262</v>
      </c>
      <c r="H116" s="177" t="s">
        <v>263</v>
      </c>
      <c r="J116" s="184"/>
    </row>
    <row r="117" spans="1:10" s="183" customFormat="1" x14ac:dyDescent="0.25">
      <c r="A117" s="174" t="s">
        <v>254</v>
      </c>
      <c r="B117" s="174" t="s">
        <v>255</v>
      </c>
      <c r="C117" s="174" t="s">
        <v>308</v>
      </c>
      <c r="D117" s="174" t="s">
        <v>271</v>
      </c>
      <c r="E117" s="174" t="s">
        <v>272</v>
      </c>
      <c r="F117" s="175">
        <v>0.95</v>
      </c>
      <c r="G117" s="174" t="s">
        <v>262</v>
      </c>
      <c r="H117" s="174" t="s">
        <v>273</v>
      </c>
      <c r="J117" s="184"/>
    </row>
    <row r="118" spans="1:10" s="183" customFormat="1" x14ac:dyDescent="0.25">
      <c r="A118" s="174" t="s">
        <v>254</v>
      </c>
      <c r="B118" s="174" t="s">
        <v>255</v>
      </c>
      <c r="C118" s="174" t="s">
        <v>257</v>
      </c>
      <c r="D118" s="174" t="s">
        <v>271</v>
      </c>
      <c r="E118" s="174" t="s">
        <v>272</v>
      </c>
      <c r="F118" s="175">
        <v>3.3E-3</v>
      </c>
      <c r="G118" s="174" t="s">
        <v>262</v>
      </c>
      <c r="H118" s="174" t="s">
        <v>273</v>
      </c>
      <c r="J118" s="184"/>
    </row>
    <row r="119" spans="1:10" s="183" customFormat="1" x14ac:dyDescent="0.25">
      <c r="A119" s="177" t="s">
        <v>254</v>
      </c>
      <c r="B119" s="177" t="s">
        <v>318</v>
      </c>
      <c r="C119" s="177" t="s">
        <v>308</v>
      </c>
      <c r="D119" s="177" t="s">
        <v>271</v>
      </c>
      <c r="E119" s="177" t="s">
        <v>272</v>
      </c>
      <c r="F119" s="178">
        <v>0.95</v>
      </c>
      <c r="G119" s="177" t="s">
        <v>262</v>
      </c>
      <c r="H119" s="177" t="s">
        <v>273</v>
      </c>
      <c r="J119" s="184"/>
    </row>
    <row r="120" spans="1:10" s="183" customFormat="1" x14ac:dyDescent="0.25">
      <c r="A120" s="177" t="s">
        <v>254</v>
      </c>
      <c r="B120" s="177" t="s">
        <v>318</v>
      </c>
      <c r="C120" s="177" t="s">
        <v>257</v>
      </c>
      <c r="D120" s="177" t="s">
        <v>271</v>
      </c>
      <c r="E120" s="177" t="s">
        <v>272</v>
      </c>
      <c r="F120" s="178">
        <v>3.3E-3</v>
      </c>
      <c r="G120" s="177" t="s">
        <v>262</v>
      </c>
      <c r="H120" s="177" t="s">
        <v>273</v>
      </c>
      <c r="J120" s="184"/>
    </row>
    <row r="121" spans="1:10" s="183" customFormat="1" x14ac:dyDescent="0.25">
      <c r="A121" s="174" t="s">
        <v>254</v>
      </c>
      <c r="B121" s="174" t="s">
        <v>255</v>
      </c>
      <c r="C121" s="174" t="s">
        <v>308</v>
      </c>
      <c r="D121" s="174" t="s">
        <v>279</v>
      </c>
      <c r="E121" s="174" t="s">
        <v>272</v>
      </c>
      <c r="F121" s="175">
        <v>4.41</v>
      </c>
      <c r="G121" s="174" t="s">
        <v>262</v>
      </c>
      <c r="H121" s="174" t="s">
        <v>273</v>
      </c>
      <c r="J121" s="184"/>
    </row>
    <row r="122" spans="1:10" s="183" customFormat="1" x14ac:dyDescent="0.25">
      <c r="A122" s="174" t="s">
        <v>254</v>
      </c>
      <c r="B122" s="174" t="s">
        <v>255</v>
      </c>
      <c r="C122" s="174" t="s">
        <v>257</v>
      </c>
      <c r="D122" s="174" t="s">
        <v>279</v>
      </c>
      <c r="E122" s="174" t="s">
        <v>272</v>
      </c>
      <c r="F122" s="175">
        <v>0.88</v>
      </c>
      <c r="G122" s="174" t="s">
        <v>262</v>
      </c>
      <c r="H122" s="174" t="s">
        <v>273</v>
      </c>
      <c r="J122" s="184"/>
    </row>
    <row r="123" spans="1:10" s="183" customFormat="1" x14ac:dyDescent="0.25">
      <c r="A123" s="177" t="s">
        <v>254</v>
      </c>
      <c r="B123" s="177" t="s">
        <v>318</v>
      </c>
      <c r="C123" s="177" t="s">
        <v>308</v>
      </c>
      <c r="D123" s="177" t="s">
        <v>279</v>
      </c>
      <c r="E123" s="177" t="s">
        <v>272</v>
      </c>
      <c r="F123" s="178">
        <v>4.41</v>
      </c>
      <c r="G123" s="177" t="s">
        <v>262</v>
      </c>
      <c r="H123" s="177" t="s">
        <v>273</v>
      </c>
      <c r="J123" s="184"/>
    </row>
    <row r="124" spans="1:10" s="183" customFormat="1" x14ac:dyDescent="0.25">
      <c r="A124" s="177" t="s">
        <v>254</v>
      </c>
      <c r="B124" s="177" t="s">
        <v>318</v>
      </c>
      <c r="C124" s="177" t="s">
        <v>257</v>
      </c>
      <c r="D124" s="177" t="s">
        <v>279</v>
      </c>
      <c r="E124" s="177" t="s">
        <v>272</v>
      </c>
      <c r="F124" s="178">
        <v>0.88</v>
      </c>
      <c r="G124" s="177" t="s">
        <v>262</v>
      </c>
      <c r="H124" s="177" t="s">
        <v>273</v>
      </c>
      <c r="J124" s="184"/>
    </row>
    <row r="125" spans="1:10" s="183" customFormat="1" x14ac:dyDescent="0.25">
      <c r="A125" s="174" t="s">
        <v>254</v>
      </c>
      <c r="B125" s="174" t="s">
        <v>255</v>
      </c>
      <c r="C125" s="174" t="s">
        <v>257</v>
      </c>
      <c r="D125" s="174" t="s">
        <v>281</v>
      </c>
      <c r="E125" s="174" t="s">
        <v>282</v>
      </c>
      <c r="F125" s="175">
        <v>7.1999999999999998E-3</v>
      </c>
      <c r="G125" s="174" t="s">
        <v>262</v>
      </c>
      <c r="H125" s="174" t="s">
        <v>273</v>
      </c>
      <c r="J125" s="184"/>
    </row>
    <row r="126" spans="1:10" s="183" customFormat="1" x14ac:dyDescent="0.25">
      <c r="A126" s="177" t="s">
        <v>254</v>
      </c>
      <c r="B126" s="177" t="s">
        <v>318</v>
      </c>
      <c r="C126" s="177" t="s">
        <v>257</v>
      </c>
      <c r="D126" s="177" t="s">
        <v>281</v>
      </c>
      <c r="E126" s="177" t="s">
        <v>272</v>
      </c>
      <c r="F126" s="178">
        <v>7.1999999999999998E-3</v>
      </c>
      <c r="G126" s="177" t="s">
        <v>262</v>
      </c>
      <c r="H126" s="177" t="s">
        <v>273</v>
      </c>
      <c r="J126" s="184"/>
    </row>
    <row r="127" spans="1:10" s="183" customFormat="1" x14ac:dyDescent="0.25">
      <c r="A127" s="174" t="s">
        <v>254</v>
      </c>
      <c r="B127" s="174" t="s">
        <v>255</v>
      </c>
      <c r="C127" s="174" t="s">
        <v>308</v>
      </c>
      <c r="D127" s="174" t="s">
        <v>284</v>
      </c>
      <c r="E127" s="174" t="s">
        <v>272</v>
      </c>
      <c r="F127" s="175">
        <v>0.31</v>
      </c>
      <c r="G127" s="174" t="s">
        <v>262</v>
      </c>
      <c r="H127" s="174" t="s">
        <v>273</v>
      </c>
      <c r="J127" s="184"/>
    </row>
    <row r="128" spans="1:10" s="183" customFormat="1" x14ac:dyDescent="0.25">
      <c r="A128" s="174" t="s">
        <v>254</v>
      </c>
      <c r="B128" s="174" t="s">
        <v>255</v>
      </c>
      <c r="C128" s="174" t="s">
        <v>257</v>
      </c>
      <c r="D128" s="174" t="s">
        <v>284</v>
      </c>
      <c r="E128" s="174" t="s">
        <v>282</v>
      </c>
      <c r="F128" s="175">
        <v>4.3E-3</v>
      </c>
      <c r="G128" s="174" t="s">
        <v>262</v>
      </c>
      <c r="H128" s="174" t="s">
        <v>273</v>
      </c>
      <c r="J128" s="184"/>
    </row>
    <row r="129" spans="1:10" s="183" customFormat="1" x14ac:dyDescent="0.25">
      <c r="A129" s="177" t="s">
        <v>254</v>
      </c>
      <c r="B129" s="177" t="s">
        <v>318</v>
      </c>
      <c r="C129" s="177" t="s">
        <v>308</v>
      </c>
      <c r="D129" s="177" t="s">
        <v>284</v>
      </c>
      <c r="E129" s="177" t="s">
        <v>272</v>
      </c>
      <c r="F129" s="178">
        <v>0.31</v>
      </c>
      <c r="G129" s="177" t="s">
        <v>262</v>
      </c>
      <c r="H129" s="177" t="s">
        <v>273</v>
      </c>
      <c r="J129" s="184"/>
    </row>
    <row r="130" spans="1:10" s="183" customFormat="1" x14ac:dyDescent="0.25">
      <c r="A130" s="177" t="s">
        <v>254</v>
      </c>
      <c r="B130" s="177" t="s">
        <v>318</v>
      </c>
      <c r="C130" s="177" t="s">
        <v>257</v>
      </c>
      <c r="D130" s="177" t="s">
        <v>284</v>
      </c>
      <c r="E130" s="177" t="s">
        <v>272</v>
      </c>
      <c r="F130" s="178">
        <v>4.7999999999999996E-3</v>
      </c>
      <c r="G130" s="177" t="s">
        <v>262</v>
      </c>
      <c r="H130" s="177" t="s">
        <v>273</v>
      </c>
      <c r="J130" s="184"/>
    </row>
    <row r="131" spans="1:10" s="183" customFormat="1" x14ac:dyDescent="0.25">
      <c r="A131" s="174" t="s">
        <v>254</v>
      </c>
      <c r="B131" s="174" t="s">
        <v>255</v>
      </c>
      <c r="C131" s="174" t="s">
        <v>257</v>
      </c>
      <c r="D131" s="174" t="s">
        <v>286</v>
      </c>
      <c r="E131" s="174" t="s">
        <v>282</v>
      </c>
      <c r="F131" s="175">
        <v>1.2E-2</v>
      </c>
      <c r="G131" s="174" t="s">
        <v>262</v>
      </c>
      <c r="H131" s="174" t="s">
        <v>273</v>
      </c>
      <c r="J131" s="184"/>
    </row>
    <row r="132" spans="1:10" s="183" customFormat="1" x14ac:dyDescent="0.25">
      <c r="A132" s="177" t="s">
        <v>254</v>
      </c>
      <c r="B132" s="177" t="s">
        <v>318</v>
      </c>
      <c r="C132" s="177" t="s">
        <v>257</v>
      </c>
      <c r="D132" s="177" t="s">
        <v>286</v>
      </c>
      <c r="E132" s="177" t="s">
        <v>272</v>
      </c>
      <c r="F132" s="178">
        <v>1.2E-2</v>
      </c>
      <c r="G132" s="177" t="s">
        <v>262</v>
      </c>
      <c r="H132" s="177" t="s">
        <v>273</v>
      </c>
      <c r="J132" s="184"/>
    </row>
    <row r="133" spans="1:10" s="183" customFormat="1" x14ac:dyDescent="0.25">
      <c r="A133" s="174" t="s">
        <v>254</v>
      </c>
      <c r="B133" s="174" t="s">
        <v>255</v>
      </c>
      <c r="C133" s="174" t="s">
        <v>308</v>
      </c>
      <c r="D133" s="174" t="s">
        <v>288</v>
      </c>
      <c r="E133" s="174" t="s">
        <v>272</v>
      </c>
      <c r="F133" s="175">
        <v>0.31</v>
      </c>
      <c r="G133" s="174" t="s">
        <v>262</v>
      </c>
      <c r="H133" s="174" t="s">
        <v>273</v>
      </c>
      <c r="J133" s="184"/>
    </row>
    <row r="134" spans="1:10" s="183" customFormat="1" x14ac:dyDescent="0.25">
      <c r="A134" s="174" t="s">
        <v>254</v>
      </c>
      <c r="B134" s="174" t="s">
        <v>255</v>
      </c>
      <c r="C134" s="174" t="s">
        <v>257</v>
      </c>
      <c r="D134" s="174" t="s">
        <v>288</v>
      </c>
      <c r="E134" s="174" t="s">
        <v>282</v>
      </c>
      <c r="F134" s="175">
        <v>4.13E-3</v>
      </c>
      <c r="G134" s="174" t="s">
        <v>262</v>
      </c>
      <c r="H134" s="174" t="s">
        <v>273</v>
      </c>
      <c r="J134" s="184"/>
    </row>
    <row r="135" spans="1:10" s="183" customFormat="1" x14ac:dyDescent="0.25">
      <c r="A135" s="177" t="s">
        <v>254</v>
      </c>
      <c r="B135" s="177" t="s">
        <v>318</v>
      </c>
      <c r="C135" s="177" t="s">
        <v>308</v>
      </c>
      <c r="D135" s="177" t="s">
        <v>288</v>
      </c>
      <c r="E135" s="177" t="s">
        <v>272</v>
      </c>
      <c r="F135" s="178">
        <v>0.31</v>
      </c>
      <c r="G135" s="177" t="s">
        <v>262</v>
      </c>
      <c r="H135" s="177" t="s">
        <v>273</v>
      </c>
      <c r="J135" s="184"/>
    </row>
    <row r="136" spans="1:10" s="183" customFormat="1" x14ac:dyDescent="0.25">
      <c r="A136" s="177" t="s">
        <v>254</v>
      </c>
      <c r="B136" s="177" t="s">
        <v>318</v>
      </c>
      <c r="C136" s="177" t="s">
        <v>257</v>
      </c>
      <c r="D136" s="177" t="s">
        <v>288</v>
      </c>
      <c r="E136" s="177" t="s">
        <v>272</v>
      </c>
      <c r="F136" s="178">
        <v>4.6080000000000001E-3</v>
      </c>
      <c r="G136" s="177" t="s">
        <v>262</v>
      </c>
      <c r="H136" s="177" t="s">
        <v>273</v>
      </c>
      <c r="J136" s="184"/>
    </row>
    <row r="137" spans="1:10" s="183" customFormat="1" x14ac:dyDescent="0.25">
      <c r="A137" s="174" t="s">
        <v>254</v>
      </c>
      <c r="B137" s="174" t="s">
        <v>255</v>
      </c>
      <c r="C137" s="174" t="s">
        <v>257</v>
      </c>
      <c r="D137" s="174" t="s">
        <v>293</v>
      </c>
      <c r="E137" s="174" t="s">
        <v>282</v>
      </c>
      <c r="F137" s="175">
        <v>1.133E-2</v>
      </c>
      <c r="G137" s="174" t="s">
        <v>262</v>
      </c>
      <c r="H137" s="174" t="s">
        <v>273</v>
      </c>
      <c r="J137" s="184"/>
    </row>
    <row r="138" spans="1:10" s="183" customFormat="1" x14ac:dyDescent="0.25">
      <c r="A138" s="177" t="s">
        <v>254</v>
      </c>
      <c r="B138" s="177" t="s">
        <v>318</v>
      </c>
      <c r="C138" s="177" t="s">
        <v>257</v>
      </c>
      <c r="D138" s="177" t="s">
        <v>293</v>
      </c>
      <c r="E138" s="177" t="s">
        <v>272</v>
      </c>
      <c r="F138" s="178">
        <v>1.1809999999999999E-2</v>
      </c>
      <c r="G138" s="177" t="s">
        <v>262</v>
      </c>
      <c r="H138" s="177" t="s">
        <v>273</v>
      </c>
      <c r="J138" s="184"/>
    </row>
    <row r="139" spans="1:10" s="183" customFormat="1" x14ac:dyDescent="0.25">
      <c r="A139" s="174" t="s">
        <v>254</v>
      </c>
      <c r="B139" s="174" t="s">
        <v>255</v>
      </c>
      <c r="C139" s="174" t="s">
        <v>257</v>
      </c>
      <c r="D139" s="174" t="s">
        <v>297</v>
      </c>
      <c r="E139" s="174" t="s">
        <v>282</v>
      </c>
      <c r="F139" s="175">
        <v>3.8700000000000002E-3</v>
      </c>
      <c r="G139" s="174" t="s">
        <v>262</v>
      </c>
      <c r="H139" s="174" t="s">
        <v>273</v>
      </c>
      <c r="J139" s="184"/>
    </row>
    <row r="140" spans="1:10" s="183" customFormat="1" x14ac:dyDescent="0.25">
      <c r="A140" s="177" t="s">
        <v>254</v>
      </c>
      <c r="B140" s="177" t="s">
        <v>318</v>
      </c>
      <c r="C140" s="177" t="s">
        <v>257</v>
      </c>
      <c r="D140" s="177" t="s">
        <v>297</v>
      </c>
      <c r="E140" s="177" t="s">
        <v>272</v>
      </c>
      <c r="F140" s="178">
        <v>4.3200000000000001E-3</v>
      </c>
      <c r="G140" s="177" t="s">
        <v>262</v>
      </c>
      <c r="H140" s="177" t="s">
        <v>273</v>
      </c>
      <c r="J140" s="184"/>
    </row>
    <row r="141" spans="1:10" s="183" customFormat="1" x14ac:dyDescent="0.25">
      <c r="A141" s="174" t="s">
        <v>254</v>
      </c>
      <c r="B141" s="174" t="s">
        <v>255</v>
      </c>
      <c r="C141" s="174" t="s">
        <v>257</v>
      </c>
      <c r="D141" s="174" t="s">
        <v>300</v>
      </c>
      <c r="E141" s="174" t="s">
        <v>282</v>
      </c>
      <c r="F141" s="175">
        <v>1.107E-2</v>
      </c>
      <c r="G141" s="174" t="s">
        <v>262</v>
      </c>
      <c r="H141" s="174" t="s">
        <v>273</v>
      </c>
      <c r="J141" s="184"/>
    </row>
    <row r="142" spans="1:10" s="183" customFormat="1" x14ac:dyDescent="0.25">
      <c r="A142" s="177" t="s">
        <v>254</v>
      </c>
      <c r="B142" s="177" t="s">
        <v>318</v>
      </c>
      <c r="C142" s="177" t="s">
        <v>257</v>
      </c>
      <c r="D142" s="177" t="s">
        <v>300</v>
      </c>
      <c r="E142" s="177" t="s">
        <v>272</v>
      </c>
      <c r="F142" s="178">
        <v>1.107E-2</v>
      </c>
      <c r="G142" s="177" t="s">
        <v>262</v>
      </c>
      <c r="H142" s="177" t="s">
        <v>273</v>
      </c>
      <c r="J142" s="184"/>
    </row>
    <row r="143" spans="1:10" s="183" customFormat="1" x14ac:dyDescent="0.25">
      <c r="A143" s="174" t="s">
        <v>254</v>
      </c>
      <c r="B143" s="174" t="s">
        <v>255</v>
      </c>
      <c r="C143" s="174" t="s">
        <v>257</v>
      </c>
      <c r="D143" s="174" t="s">
        <v>303</v>
      </c>
      <c r="E143" s="174" t="s">
        <v>272</v>
      </c>
      <c r="F143" s="186" t="s">
        <v>349</v>
      </c>
      <c r="G143" s="174" t="s">
        <v>262</v>
      </c>
      <c r="H143" s="174" t="s">
        <v>273</v>
      </c>
      <c r="J143" s="184"/>
    </row>
    <row r="144" spans="1:10" s="183" customFormat="1" x14ac:dyDescent="0.25">
      <c r="A144" s="177" t="s">
        <v>254</v>
      </c>
      <c r="B144" s="177" t="s">
        <v>318</v>
      </c>
      <c r="C144" s="177" t="s">
        <v>257</v>
      </c>
      <c r="D144" s="177" t="s">
        <v>303</v>
      </c>
      <c r="E144" s="177" t="s">
        <v>272</v>
      </c>
      <c r="F144" s="180" t="s">
        <v>349</v>
      </c>
      <c r="G144" s="177" t="s">
        <v>262</v>
      </c>
      <c r="H144" s="177" t="s">
        <v>273</v>
      </c>
      <c r="J144" s="184"/>
    </row>
    <row r="145" spans="1:14" s="183" customFormat="1" x14ac:dyDescent="0.25">
      <c r="A145" s="174" t="s">
        <v>254</v>
      </c>
      <c r="B145" s="174" t="s">
        <v>255</v>
      </c>
      <c r="C145" s="174" t="s">
        <v>308</v>
      </c>
      <c r="D145" s="174" t="s">
        <v>312</v>
      </c>
      <c r="E145" s="174" t="s">
        <v>272</v>
      </c>
      <c r="F145" s="175">
        <v>0.28999999999999998</v>
      </c>
      <c r="G145" s="174" t="s">
        <v>262</v>
      </c>
      <c r="H145" s="174" t="s">
        <v>273</v>
      </c>
      <c r="J145" s="184"/>
    </row>
    <row r="146" spans="1:14" s="183" customFormat="1" x14ac:dyDescent="0.25">
      <c r="A146" s="177" t="s">
        <v>254</v>
      </c>
      <c r="B146" s="177" t="s">
        <v>318</v>
      </c>
      <c r="C146" s="177" t="s">
        <v>308</v>
      </c>
      <c r="D146" s="177" t="s">
        <v>312</v>
      </c>
      <c r="E146" s="177" t="s">
        <v>272</v>
      </c>
      <c r="F146" s="178">
        <v>0.28999999999999998</v>
      </c>
      <c r="G146" s="177" t="s">
        <v>262</v>
      </c>
      <c r="H146" s="177" t="s">
        <v>273</v>
      </c>
      <c r="J146" s="184"/>
      <c r="K146" s="185"/>
    </row>
    <row r="147" spans="1:14" s="183" customFormat="1" x14ac:dyDescent="0.25">
      <c r="A147" s="174" t="s">
        <v>254</v>
      </c>
      <c r="B147" s="174" t="s">
        <v>255</v>
      </c>
      <c r="C147" s="174" t="s">
        <v>308</v>
      </c>
      <c r="D147" s="174" t="s">
        <v>307</v>
      </c>
      <c r="E147" s="174" t="s">
        <v>272</v>
      </c>
      <c r="F147" s="175">
        <v>0.35</v>
      </c>
      <c r="G147" s="174" t="s">
        <v>262</v>
      </c>
      <c r="H147" s="174" t="s">
        <v>273</v>
      </c>
      <c r="J147" s="184"/>
    </row>
    <row r="148" spans="1:14" s="183" customFormat="1" x14ac:dyDescent="0.25">
      <c r="A148" s="174" t="s">
        <v>254</v>
      </c>
      <c r="B148" s="174" t="s">
        <v>255</v>
      </c>
      <c r="C148" s="174" t="s">
        <v>257</v>
      </c>
      <c r="D148" s="174" t="s">
        <v>307</v>
      </c>
      <c r="E148" s="174" t="s">
        <v>272</v>
      </c>
      <c r="F148" s="175">
        <v>4.0000000000000001E-3</v>
      </c>
      <c r="G148" s="174" t="s">
        <v>262</v>
      </c>
      <c r="H148" s="174" t="s">
        <v>273</v>
      </c>
      <c r="J148" s="184"/>
      <c r="K148" s="185"/>
    </row>
    <row r="149" spans="1:14" s="183" customFormat="1" x14ac:dyDescent="0.25">
      <c r="A149" s="177" t="s">
        <v>254</v>
      </c>
      <c r="B149" s="177" t="s">
        <v>318</v>
      </c>
      <c r="C149" s="177" t="s">
        <v>308</v>
      </c>
      <c r="D149" s="177" t="s">
        <v>307</v>
      </c>
      <c r="E149" s="177" t="s">
        <v>272</v>
      </c>
      <c r="F149" s="178">
        <v>0.35</v>
      </c>
      <c r="G149" s="177" t="s">
        <v>262</v>
      </c>
      <c r="H149" s="177" t="s">
        <v>273</v>
      </c>
      <c r="J149" s="184"/>
    </row>
    <row r="150" spans="1:14" s="183" customFormat="1" x14ac:dyDescent="0.25">
      <c r="A150" s="177" t="s">
        <v>254</v>
      </c>
      <c r="B150" s="177" t="s">
        <v>318</v>
      </c>
      <c r="C150" s="177" t="s">
        <v>257</v>
      </c>
      <c r="D150" s="177" t="s">
        <v>307</v>
      </c>
      <c r="E150" s="177" t="s">
        <v>272</v>
      </c>
      <c r="F150" s="178">
        <v>4.0000000000000001E-3</v>
      </c>
      <c r="G150" s="177" t="s">
        <v>262</v>
      </c>
      <c r="H150" s="177" t="s">
        <v>273</v>
      </c>
      <c r="J150" s="184"/>
    </row>
    <row r="151" spans="1:14" s="183" customFormat="1" x14ac:dyDescent="0.25">
      <c r="G151" s="185"/>
      <c r="J151" s="184"/>
    </row>
    <row r="152" spans="1:14" s="183" customFormat="1" x14ac:dyDescent="0.25">
      <c r="G152" s="185"/>
      <c r="J152" s="184"/>
    </row>
    <row r="154" spans="1:14" ht="16.5" thickBot="1" x14ac:dyDescent="0.3">
      <c r="A154" s="187"/>
    </row>
    <row r="155" spans="1:14" x14ac:dyDescent="0.25">
      <c r="A155" s="188" t="s">
        <v>350</v>
      </c>
      <c r="B155" s="567" t="s">
        <v>351</v>
      </c>
      <c r="C155" s="568"/>
      <c r="D155" s="568"/>
      <c r="E155" s="568"/>
      <c r="F155" s="568"/>
      <c r="G155" s="568"/>
      <c r="H155" s="568"/>
      <c r="I155" s="568"/>
      <c r="J155" s="568"/>
      <c r="K155" s="568"/>
      <c r="L155" s="568"/>
      <c r="M155" s="568"/>
      <c r="N155" s="569"/>
    </row>
    <row r="156" spans="1:14" ht="110.25" x14ac:dyDescent="0.25">
      <c r="A156" s="189"/>
      <c r="B156" s="190" t="s">
        <v>352</v>
      </c>
      <c r="C156" s="190" t="s">
        <v>353</v>
      </c>
      <c r="D156" s="190" t="s">
        <v>354</v>
      </c>
      <c r="E156" s="190" t="s">
        <v>355</v>
      </c>
      <c r="F156" s="190" t="s">
        <v>356</v>
      </c>
      <c r="G156" s="190" t="s">
        <v>357</v>
      </c>
      <c r="H156" s="190" t="s">
        <v>358</v>
      </c>
      <c r="I156" s="191" t="s">
        <v>359</v>
      </c>
      <c r="J156" s="191" t="s">
        <v>353</v>
      </c>
      <c r="K156" s="191" t="s">
        <v>360</v>
      </c>
      <c r="L156" s="191" t="s">
        <v>361</v>
      </c>
      <c r="M156" s="191" t="s">
        <v>362</v>
      </c>
      <c r="N156" s="192" t="s">
        <v>363</v>
      </c>
    </row>
    <row r="157" spans="1:14" ht="18" x14ac:dyDescent="0.35">
      <c r="A157" s="193" t="s">
        <v>364</v>
      </c>
      <c r="B157" s="194"/>
      <c r="C157" s="195">
        <v>1.4</v>
      </c>
      <c r="D157" s="195">
        <v>2.9</v>
      </c>
      <c r="E157" s="194"/>
      <c r="F157" s="194"/>
      <c r="G157" s="195">
        <v>1.4</v>
      </c>
      <c r="H157" s="195">
        <v>2.9</v>
      </c>
      <c r="I157" s="194"/>
      <c r="J157" s="196">
        <v>1.4</v>
      </c>
      <c r="K157" s="196">
        <v>2.9</v>
      </c>
      <c r="L157" s="194"/>
      <c r="M157" s="196">
        <v>1.4</v>
      </c>
      <c r="N157" s="197">
        <v>2.9</v>
      </c>
    </row>
    <row r="158" spans="1:14" x14ac:dyDescent="0.25">
      <c r="A158" s="193" t="s">
        <v>365</v>
      </c>
      <c r="B158" s="195">
        <v>3.3E-3</v>
      </c>
      <c r="C158" s="194"/>
      <c r="D158" s="194"/>
      <c r="E158" s="194"/>
      <c r="F158" s="195">
        <v>0.95</v>
      </c>
      <c r="G158" s="194"/>
      <c r="H158" s="194"/>
      <c r="I158" s="198">
        <v>3.3E-3</v>
      </c>
      <c r="J158" s="194"/>
      <c r="K158" s="194"/>
      <c r="L158" s="198">
        <v>0.95</v>
      </c>
      <c r="M158" s="194"/>
      <c r="N158" s="199"/>
    </row>
    <row r="159" spans="1:14" ht="18" x14ac:dyDescent="0.35">
      <c r="A159" s="193" t="s">
        <v>366</v>
      </c>
      <c r="B159" s="200">
        <v>0.88</v>
      </c>
      <c r="C159" s="201"/>
      <c r="D159" s="201"/>
      <c r="E159" s="201"/>
      <c r="F159" s="200">
        <v>4.41</v>
      </c>
      <c r="G159" s="194"/>
      <c r="H159" s="194"/>
      <c r="I159" s="196">
        <v>0.88</v>
      </c>
      <c r="J159" s="194"/>
      <c r="K159" s="194"/>
      <c r="L159" s="196">
        <v>4.41</v>
      </c>
      <c r="M159" s="194"/>
      <c r="N159" s="199"/>
    </row>
    <row r="160" spans="1:14" x14ac:dyDescent="0.25">
      <c r="A160" s="193" t="s">
        <v>367</v>
      </c>
      <c r="B160" s="194"/>
      <c r="C160" s="194"/>
      <c r="D160" s="194"/>
      <c r="E160" s="195">
        <v>7.1999999999999998E-3</v>
      </c>
      <c r="F160" s="194"/>
      <c r="G160" s="194"/>
      <c r="H160" s="194"/>
      <c r="I160" s="196">
        <v>7.1999999999999998E-3</v>
      </c>
      <c r="J160" s="194"/>
      <c r="K160" s="194"/>
      <c r="L160" s="194"/>
      <c r="M160" s="194"/>
      <c r="N160" s="199"/>
    </row>
    <row r="161" spans="1:14" x14ac:dyDescent="0.25">
      <c r="A161" s="193" t="s">
        <v>368</v>
      </c>
      <c r="B161" s="194"/>
      <c r="C161" s="194"/>
      <c r="D161" s="194"/>
      <c r="E161" s="195">
        <v>4.3E-3</v>
      </c>
      <c r="F161" s="195">
        <v>0.31</v>
      </c>
      <c r="G161" s="194"/>
      <c r="H161" s="194"/>
      <c r="I161" s="196">
        <v>4.7999999999999996E-3</v>
      </c>
      <c r="J161" s="194"/>
      <c r="K161" s="194"/>
      <c r="L161" s="196">
        <v>0.31</v>
      </c>
      <c r="M161" s="194"/>
      <c r="N161" s="199"/>
    </row>
    <row r="162" spans="1:14" x14ac:dyDescent="0.25">
      <c r="A162" s="193" t="s">
        <v>369</v>
      </c>
      <c r="B162" s="202"/>
      <c r="C162" s="194"/>
      <c r="D162" s="194"/>
      <c r="E162" s="195">
        <v>1.2E-2</v>
      </c>
      <c r="F162" s="194"/>
      <c r="G162" s="194"/>
      <c r="H162" s="194"/>
      <c r="I162" s="196">
        <v>1.2E-2</v>
      </c>
      <c r="J162" s="194"/>
      <c r="K162" s="194"/>
      <c r="L162" s="194"/>
      <c r="M162" s="194"/>
      <c r="N162" s="199"/>
    </row>
    <row r="163" spans="1:14" x14ac:dyDescent="0.25">
      <c r="A163" s="193" t="s">
        <v>370</v>
      </c>
      <c r="B163" s="203"/>
      <c r="C163" s="194"/>
      <c r="D163" s="194"/>
      <c r="E163" s="195">
        <v>4.13E-3</v>
      </c>
      <c r="F163" s="195">
        <v>0.31</v>
      </c>
      <c r="G163" s="194"/>
      <c r="H163" s="194"/>
      <c r="I163" s="196">
        <v>4.6080000000000001E-3</v>
      </c>
      <c r="J163" s="194"/>
      <c r="K163" s="194"/>
      <c r="L163" s="196">
        <v>0.31</v>
      </c>
      <c r="M163" s="194"/>
      <c r="N163" s="199"/>
    </row>
    <row r="164" spans="1:14" x14ac:dyDescent="0.25">
      <c r="A164" s="193" t="s">
        <v>371</v>
      </c>
      <c r="B164" s="202"/>
      <c r="C164" s="194"/>
      <c r="D164" s="194"/>
      <c r="E164" s="195">
        <v>1.133E-2</v>
      </c>
      <c r="F164" s="194"/>
      <c r="G164" s="194"/>
      <c r="H164" s="194"/>
      <c r="I164" s="198">
        <v>1.1809999999999999E-2</v>
      </c>
      <c r="J164" s="194"/>
      <c r="K164" s="194"/>
      <c r="L164" s="194"/>
      <c r="M164" s="194"/>
      <c r="N164" s="199"/>
    </row>
    <row r="165" spans="1:14" x14ac:dyDescent="0.25">
      <c r="A165" s="193" t="s">
        <v>372</v>
      </c>
      <c r="B165" s="203"/>
      <c r="C165" s="194"/>
      <c r="D165" s="194"/>
      <c r="E165" s="195">
        <v>3.8700000000000002E-3</v>
      </c>
      <c r="F165" s="194"/>
      <c r="G165" s="194"/>
      <c r="H165" s="194"/>
      <c r="I165" s="196">
        <v>4.3200000000000001E-3</v>
      </c>
      <c r="J165" s="194"/>
      <c r="K165" s="194"/>
      <c r="L165" s="194"/>
      <c r="M165" s="194"/>
      <c r="N165" s="199"/>
    </row>
    <row r="166" spans="1:14" x14ac:dyDescent="0.25">
      <c r="A166" s="193" t="s">
        <v>373</v>
      </c>
      <c r="B166" s="194"/>
      <c r="C166" s="194"/>
      <c r="D166" s="194"/>
      <c r="E166" s="195">
        <v>1.107E-2</v>
      </c>
      <c r="F166" s="194"/>
      <c r="G166" s="194"/>
      <c r="H166" s="194"/>
      <c r="I166" s="196">
        <v>1.107E-2</v>
      </c>
      <c r="J166" s="194"/>
      <c r="K166" s="194"/>
      <c r="L166" s="194"/>
      <c r="M166" s="194"/>
      <c r="N166" s="199"/>
    </row>
    <row r="167" spans="1:14" ht="18" x14ac:dyDescent="0.35">
      <c r="A167" s="193" t="s">
        <v>374</v>
      </c>
      <c r="B167" s="204">
        <v>3.3000000000000002E-2</v>
      </c>
      <c r="C167" s="194"/>
      <c r="D167" s="194"/>
      <c r="E167" s="194"/>
      <c r="F167" s="194"/>
      <c r="G167" s="194"/>
      <c r="H167" s="194"/>
      <c r="I167" s="205">
        <v>3.3000000000000002E-2</v>
      </c>
      <c r="J167" s="194"/>
      <c r="K167" s="194"/>
      <c r="L167" s="194"/>
      <c r="M167" s="194"/>
      <c r="N167" s="199"/>
    </row>
    <row r="168" spans="1:14" ht="18" x14ac:dyDescent="0.35">
      <c r="A168" s="193" t="s">
        <v>375</v>
      </c>
      <c r="B168" s="202"/>
      <c r="C168" s="194"/>
      <c r="D168" s="194"/>
      <c r="E168" s="194"/>
      <c r="F168" s="195">
        <v>0.28999999999999998</v>
      </c>
      <c r="G168" s="194"/>
      <c r="H168" s="194"/>
      <c r="I168" s="202"/>
      <c r="J168" s="194"/>
      <c r="K168" s="194"/>
      <c r="L168" s="196">
        <v>0.28999999999999998</v>
      </c>
      <c r="M168" s="194"/>
      <c r="N168" s="199"/>
    </row>
    <row r="169" spans="1:14" ht="15.75" thickBot="1" x14ac:dyDescent="0.3">
      <c r="A169" s="206" t="s">
        <v>376</v>
      </c>
      <c r="B169" s="207">
        <v>4.0000000000000001E-3</v>
      </c>
      <c r="C169" s="208"/>
      <c r="D169" s="208"/>
      <c r="E169" s="208"/>
      <c r="F169" s="209">
        <v>0.35</v>
      </c>
      <c r="G169" s="208"/>
      <c r="H169" s="208"/>
      <c r="I169" s="210">
        <v>4.0000000000000001E-3</v>
      </c>
      <c r="J169" s="208"/>
      <c r="K169" s="208"/>
      <c r="L169" s="210">
        <v>0.35</v>
      </c>
      <c r="M169" s="208"/>
      <c r="N169" s="211"/>
    </row>
    <row r="170" spans="1:14" x14ac:dyDescent="0.25">
      <c r="A170" s="212"/>
      <c r="B170" s="213"/>
      <c r="C170" s="214"/>
      <c r="D170" s="214"/>
      <c r="E170" s="214"/>
      <c r="F170" s="213"/>
      <c r="G170" s="214"/>
      <c r="H170" s="214"/>
      <c r="I170" s="213"/>
      <c r="J170" s="214"/>
      <c r="K170" s="214"/>
      <c r="L170" s="213"/>
      <c r="M170" s="214"/>
      <c r="N170" s="214"/>
    </row>
    <row r="171" spans="1:14" x14ac:dyDescent="0.25">
      <c r="A171" s="212"/>
      <c r="B171" s="215"/>
      <c r="C171" s="215"/>
    </row>
    <row r="172" spans="1:14" ht="15.75" x14ac:dyDescent="0.25">
      <c r="A172" s="216"/>
      <c r="B172" s="217"/>
      <c r="C172" s="217"/>
    </row>
    <row r="173" spans="1:14" x14ac:dyDescent="0.25">
      <c r="A173" s="217"/>
      <c r="B173" s="215"/>
      <c r="C173" s="215"/>
    </row>
    <row r="174" spans="1:14" x14ac:dyDescent="0.25">
      <c r="A174" s="212"/>
      <c r="B174" s="215"/>
      <c r="C174" s="215"/>
    </row>
    <row r="175" spans="1:14" x14ac:dyDescent="0.25">
      <c r="A175" s="212"/>
      <c r="B175" s="215"/>
      <c r="C175" s="215"/>
    </row>
    <row r="176" spans="1:14" x14ac:dyDescent="0.25">
      <c r="A176" s="212" t="s">
        <v>134</v>
      </c>
      <c r="B176" s="183"/>
      <c r="C176" s="183"/>
    </row>
    <row r="177" spans="1:14" ht="15.75" thickBot="1" x14ac:dyDescent="0.3">
      <c r="A177" s="218" t="s">
        <v>377</v>
      </c>
    </row>
    <row r="178" spans="1:14" x14ac:dyDescent="0.25">
      <c r="A178" s="188" t="s">
        <v>350</v>
      </c>
      <c r="B178" s="567" t="s">
        <v>351</v>
      </c>
      <c r="C178" s="568"/>
      <c r="D178" s="568"/>
      <c r="E178" s="568"/>
      <c r="F178" s="568"/>
      <c r="G178" s="568"/>
      <c r="H178" s="568"/>
      <c r="I178" s="568"/>
      <c r="J178" s="568"/>
      <c r="K178" s="568"/>
      <c r="L178" s="568"/>
      <c r="M178" s="568"/>
      <c r="N178" s="569"/>
    </row>
    <row r="179" spans="1:14" ht="110.25" x14ac:dyDescent="0.25">
      <c r="A179" s="189"/>
      <c r="B179" s="190" t="s">
        <v>352</v>
      </c>
      <c r="C179" s="190" t="s">
        <v>353</v>
      </c>
      <c r="D179" s="190" t="s">
        <v>354</v>
      </c>
      <c r="E179" s="190" t="s">
        <v>355</v>
      </c>
      <c r="F179" s="190" t="s">
        <v>356</v>
      </c>
      <c r="G179" s="190" t="s">
        <v>357</v>
      </c>
      <c r="H179" s="190" t="s">
        <v>358</v>
      </c>
      <c r="I179" s="191" t="s">
        <v>359</v>
      </c>
      <c r="J179" s="191" t="s">
        <v>353</v>
      </c>
      <c r="K179" s="191" t="s">
        <v>360</v>
      </c>
      <c r="L179" s="191" t="s">
        <v>361</v>
      </c>
      <c r="M179" s="191" t="s">
        <v>362</v>
      </c>
      <c r="N179" s="192" t="s">
        <v>363</v>
      </c>
    </row>
    <row r="180" spans="1:14" ht="18" x14ac:dyDescent="0.35">
      <c r="A180" s="193" t="s">
        <v>378</v>
      </c>
      <c r="B180" s="202"/>
      <c r="C180" s="195">
        <f>C157/1000000/lb_per_kg*Btu_per_gal_kero_LHV/kg_per_gal_kero</f>
        <v>2.7052982762199012E-2</v>
      </c>
      <c r="D180" s="195">
        <f>D157/1000000/lb_per_kg*Btu_per_gal_kero_LHV/kg_per_gal_kero</f>
        <v>5.6038321435983675E-2</v>
      </c>
      <c r="E180" s="202"/>
      <c r="F180" s="202"/>
      <c r="G180" s="195">
        <f>G157/1000000/lb_per_kg*Btu_per_gal_kero_LHV/kg_per_gal_kero</f>
        <v>2.7052982762199012E-2</v>
      </c>
      <c r="H180" s="195">
        <f>H157/1000000/lb_per_kg*Btu_per_gal_kero_LHV/kg_per_gal_kero</f>
        <v>5.6038321435983675E-2</v>
      </c>
      <c r="I180" s="202"/>
      <c r="J180" s="196">
        <f>J157/1000000/lb_per_kg*Btu_per_gal_kero_LHV/kg_per_gal_kero</f>
        <v>2.7052982762199012E-2</v>
      </c>
      <c r="K180" s="196">
        <f>K157/1000000/lb_per_kg*Btu_per_gal_kero_LHV/kg_per_gal_kero</f>
        <v>5.6038321435983675E-2</v>
      </c>
      <c r="L180" s="202"/>
      <c r="M180" s="196">
        <f>M157/1000000/lb_per_kg*Btu_per_gal_kero_LHV/kg_per_gal_kero</f>
        <v>2.7052982762199012E-2</v>
      </c>
      <c r="N180" s="196">
        <f>N157/1000000/lb_per_kg*Btu_per_gal_kero_LHV/kg_per_gal_kero</f>
        <v>5.6038321435983675E-2</v>
      </c>
    </row>
    <row r="181" spans="1:14" x14ac:dyDescent="0.25">
      <c r="A181" s="193" t="s">
        <v>269</v>
      </c>
      <c r="B181" s="195">
        <f>B158/1000000/lb_per_kg*Btu_per_gal_kero_LHV/kg_per_gal_kero</f>
        <v>6.3767745082326255E-5</v>
      </c>
      <c r="C181" s="202"/>
      <c r="D181" s="202"/>
      <c r="E181" s="202"/>
      <c r="F181" s="195">
        <f>F158/1000000/lb_per_kg*Btu_per_gal_kero_LHV/kg_per_gal_kero</f>
        <v>1.8357381160063614E-2</v>
      </c>
      <c r="G181" s="202"/>
      <c r="H181" s="202"/>
      <c r="I181" s="196">
        <f t="shared" ref="I181:I190" si="0">I158/1000000/lb_per_kg*Btu_per_gal_kero_LHV/kg_per_gal_kero</f>
        <v>6.3767745082326255E-5</v>
      </c>
      <c r="J181" s="202"/>
      <c r="K181" s="202"/>
      <c r="L181" s="196">
        <f>L158/1000000/lb_per_kg*Btu_per_gal_kero_LHV/kg_per_gal_kero</f>
        <v>1.8357381160063614E-2</v>
      </c>
      <c r="M181" s="202"/>
      <c r="N181" s="202"/>
    </row>
    <row r="182" spans="1:14" ht="18" x14ac:dyDescent="0.35">
      <c r="A182" s="193" t="s">
        <v>379</v>
      </c>
      <c r="B182" s="195">
        <f>B159/1000000/lb_per_kg*Btu_per_gal_kero_LHV/kg_per_gal_kero</f>
        <v>1.700473202195367E-2</v>
      </c>
      <c r="C182" s="202"/>
      <c r="D182" s="202"/>
      <c r="E182" s="202"/>
      <c r="F182" s="195">
        <f>F159/1000000/lb_per_kg*Btu_per_gal_kero_LHV/kg_per_gal_kero</f>
        <v>8.5216895700926915E-2</v>
      </c>
      <c r="G182" s="202"/>
      <c r="H182" s="202"/>
      <c r="I182" s="196">
        <f t="shared" si="0"/>
        <v>1.700473202195367E-2</v>
      </c>
      <c r="J182" s="202"/>
      <c r="K182" s="202"/>
      <c r="L182" s="196">
        <f>L159/1000000/lb_per_kg*Btu_per_gal_kero_LHV/kg_per_gal_kero</f>
        <v>8.5216895700926915E-2</v>
      </c>
      <c r="M182" s="202"/>
      <c r="N182" s="202"/>
    </row>
    <row r="183" spans="1:14" x14ac:dyDescent="0.25">
      <c r="A183" s="193" t="s">
        <v>281</v>
      </c>
      <c r="B183" s="202"/>
      <c r="C183" s="202"/>
      <c r="D183" s="202"/>
      <c r="E183" s="195">
        <f t="shared" ref="E183:E189" si="1">E160/1000000/lb_per_kg*Btu_per_gal_kero_LHV/kg_per_gal_kero</f>
        <v>1.391296256341664E-4</v>
      </c>
      <c r="F183" s="202"/>
      <c r="G183" s="202"/>
      <c r="H183" s="202"/>
      <c r="I183" s="196">
        <f t="shared" si="0"/>
        <v>1.391296256341664E-4</v>
      </c>
      <c r="J183" s="202"/>
      <c r="K183" s="202"/>
      <c r="L183" s="202"/>
      <c r="M183" s="202"/>
      <c r="N183" s="202"/>
    </row>
    <row r="184" spans="1:14" x14ac:dyDescent="0.25">
      <c r="A184" s="193" t="s">
        <v>284</v>
      </c>
      <c r="B184" s="202"/>
      <c r="C184" s="202"/>
      <c r="D184" s="202"/>
      <c r="E184" s="195">
        <f t="shared" si="1"/>
        <v>8.3091304198182683E-5</v>
      </c>
      <c r="F184" s="195">
        <f>F161/1000000/lb_per_kg*Btu_per_gal_kero_LHV/kg_per_gal_kero</f>
        <v>5.9903033259154966E-3</v>
      </c>
      <c r="G184" s="202"/>
      <c r="H184" s="202"/>
      <c r="I184" s="196">
        <f t="shared" si="0"/>
        <v>9.2753083756110904E-5</v>
      </c>
      <c r="J184" s="202"/>
      <c r="K184" s="202"/>
      <c r="L184" s="196">
        <f>L161/1000000/lb_per_kg*Btu_per_gal_kero_LHV/kg_per_gal_kero</f>
        <v>5.9903033259154966E-3</v>
      </c>
      <c r="M184" s="202"/>
      <c r="N184" s="202"/>
    </row>
    <row r="185" spans="1:14" x14ac:dyDescent="0.25">
      <c r="A185" s="193" t="s">
        <v>286</v>
      </c>
      <c r="B185" s="202"/>
      <c r="C185" s="202"/>
      <c r="D185" s="202"/>
      <c r="E185" s="195">
        <f t="shared" si="1"/>
        <v>2.3188270939027727E-4</v>
      </c>
      <c r="F185" s="202"/>
      <c r="G185" s="202"/>
      <c r="H185" s="202"/>
      <c r="I185" s="196">
        <f t="shared" si="0"/>
        <v>2.3188270939027727E-4</v>
      </c>
      <c r="J185" s="202"/>
      <c r="K185" s="202"/>
      <c r="L185" s="202"/>
      <c r="M185" s="202"/>
      <c r="N185" s="202"/>
    </row>
    <row r="186" spans="1:14" x14ac:dyDescent="0.25">
      <c r="A186" s="193" t="s">
        <v>288</v>
      </c>
      <c r="B186" s="202"/>
      <c r="C186" s="202"/>
      <c r="D186" s="202"/>
      <c r="E186" s="195">
        <f t="shared" si="1"/>
        <v>7.9806299148487097E-5</v>
      </c>
      <c r="F186" s="195">
        <f>F163/1000000/lb_per_kg*Btu_per_gal_kero_LHV/kg_per_gal_kero</f>
        <v>5.9903033259154966E-3</v>
      </c>
      <c r="G186" s="202"/>
      <c r="H186" s="202"/>
      <c r="I186" s="196">
        <f t="shared" si="0"/>
        <v>8.9042960405866467E-5</v>
      </c>
      <c r="J186" s="202"/>
      <c r="K186" s="202"/>
      <c r="L186" s="196">
        <f>L163/1000000/lb_per_kg*Btu_per_gal_kero_LHV/kg_per_gal_kero</f>
        <v>5.9903033259154966E-3</v>
      </c>
      <c r="M186" s="202"/>
      <c r="N186" s="202"/>
    </row>
    <row r="187" spans="1:14" x14ac:dyDescent="0.25">
      <c r="A187" s="193" t="s">
        <v>293</v>
      </c>
      <c r="B187" s="202"/>
      <c r="C187" s="202"/>
      <c r="D187" s="202"/>
      <c r="E187" s="195">
        <f t="shared" si="1"/>
        <v>2.1893592478265347E-4</v>
      </c>
      <c r="F187" s="202"/>
      <c r="G187" s="202"/>
      <c r="H187" s="202"/>
      <c r="I187" s="196">
        <f t="shared" si="0"/>
        <v>2.2821123315826456E-4</v>
      </c>
      <c r="J187" s="202"/>
      <c r="K187" s="202"/>
      <c r="L187" s="202"/>
      <c r="M187" s="202"/>
      <c r="N187" s="202"/>
    </row>
    <row r="188" spans="1:14" x14ac:dyDescent="0.25">
      <c r="A188" s="193" t="s">
        <v>297</v>
      </c>
      <c r="B188" s="202"/>
      <c r="C188" s="202"/>
      <c r="D188" s="202"/>
      <c r="E188" s="195">
        <f t="shared" si="1"/>
        <v>7.4782173778364423E-5</v>
      </c>
      <c r="F188" s="202"/>
      <c r="G188" s="202"/>
      <c r="H188" s="202"/>
      <c r="I188" s="196">
        <f t="shared" si="0"/>
        <v>8.3477775380499825E-5</v>
      </c>
      <c r="J188" s="202"/>
      <c r="K188" s="202"/>
      <c r="L188" s="202"/>
      <c r="M188" s="202"/>
      <c r="N188" s="202"/>
    </row>
    <row r="189" spans="1:14" x14ac:dyDescent="0.25">
      <c r="A189" s="193" t="s">
        <v>300</v>
      </c>
      <c r="B189" s="202"/>
      <c r="C189" s="202"/>
      <c r="D189" s="202"/>
      <c r="E189" s="195">
        <f t="shared" si="1"/>
        <v>2.1391179941253078E-4</v>
      </c>
      <c r="F189" s="202"/>
      <c r="G189" s="202"/>
      <c r="H189" s="202"/>
      <c r="I189" s="196">
        <f t="shared" si="0"/>
        <v>2.1391179941253078E-4</v>
      </c>
      <c r="J189" s="202"/>
      <c r="K189" s="202"/>
      <c r="L189" s="202"/>
      <c r="M189" s="202"/>
      <c r="N189" s="202"/>
    </row>
    <row r="190" spans="1:14" ht="18" x14ac:dyDescent="0.35">
      <c r="A190" s="193" t="s">
        <v>380</v>
      </c>
      <c r="B190" s="195">
        <f>B167/1000000/lb_per_kg*Btu_per_gal_kero_LHV/kg_per_gal_kero</f>
        <v>6.3767745082326252E-4</v>
      </c>
      <c r="C190" s="202"/>
      <c r="D190" s="202"/>
      <c r="E190" s="202"/>
      <c r="F190" s="202"/>
      <c r="G190" s="202"/>
      <c r="H190" s="202"/>
      <c r="I190" s="196">
        <f t="shared" si="0"/>
        <v>6.3767745082326252E-4</v>
      </c>
      <c r="J190" s="202"/>
      <c r="K190" s="202"/>
      <c r="L190" s="202"/>
      <c r="M190" s="202"/>
      <c r="N190" s="202"/>
    </row>
    <row r="191" spans="1:14" ht="18" x14ac:dyDescent="0.35">
      <c r="A191" s="193" t="s">
        <v>381</v>
      </c>
      <c r="B191" s="202"/>
      <c r="C191" s="202"/>
      <c r="D191" s="202"/>
      <c r="E191" s="202"/>
      <c r="F191" s="195">
        <f>F168/1000000/lb_per_kg*Btu_per_gal_kero_LHV/kg_per_gal_kero</f>
        <v>5.6038321435983671E-3</v>
      </c>
      <c r="G191" s="202"/>
      <c r="H191" s="202"/>
      <c r="I191" s="202"/>
      <c r="J191" s="202"/>
      <c r="K191" s="202"/>
      <c r="L191" s="196">
        <f>L168/1000000/lb_per_kg*Btu_per_gal_kero_LHV/kg_per_gal_kero</f>
        <v>5.6038321435983671E-3</v>
      </c>
      <c r="M191" s="202"/>
      <c r="N191" s="202"/>
    </row>
    <row r="192" spans="1:14" ht="15.75" thickBot="1" x14ac:dyDescent="0.3">
      <c r="A192" s="206" t="s">
        <v>307</v>
      </c>
      <c r="B192" s="195">
        <f>B169/1000000/lb_per_kg*Btu_per_gal_kero_LHV/kg_per_gal_kero</f>
        <v>7.7294236463425767E-5</v>
      </c>
      <c r="C192" s="202"/>
      <c r="D192" s="202"/>
      <c r="E192" s="202"/>
      <c r="F192" s="195">
        <f>F169/1000000/lb_per_kg*Btu_per_gal_kero_LHV/kg_per_gal_kero</f>
        <v>6.763245690549753E-3</v>
      </c>
      <c r="G192" s="202"/>
      <c r="H192" s="202"/>
      <c r="I192" s="196">
        <f>I169/1000000/lb_per_kg*Btu_per_gal_kero_LHV/kg_per_gal_kero</f>
        <v>7.7294236463425767E-5</v>
      </c>
      <c r="J192" s="202"/>
      <c r="K192" s="202"/>
      <c r="L192" s="196">
        <f>L169/1000000/lb_per_kg*Btu_per_gal_kero_LHV/kg_per_gal_kero</f>
        <v>6.763245690549753E-3</v>
      </c>
      <c r="M192" s="202"/>
      <c r="N192" s="202"/>
    </row>
    <row r="193" spans="1:30" x14ac:dyDescent="0.25">
      <c r="D193" s="214"/>
      <c r="E193" s="214"/>
      <c r="F193" s="213"/>
      <c r="G193" s="214"/>
      <c r="H193" s="214"/>
      <c r="I193" s="213"/>
      <c r="J193" s="214"/>
      <c r="K193" s="214"/>
      <c r="L193" s="213"/>
      <c r="M193" s="214"/>
      <c r="N193" s="214"/>
    </row>
    <row r="194" spans="1:30" x14ac:dyDescent="0.25">
      <c r="D194" s="214"/>
      <c r="E194" s="214"/>
      <c r="F194" s="213"/>
      <c r="G194" s="214"/>
      <c r="H194" s="214"/>
      <c r="I194" s="213"/>
      <c r="J194" s="214"/>
      <c r="K194" s="214"/>
      <c r="L194" s="213"/>
      <c r="M194" s="214"/>
      <c r="N194" s="214"/>
    </row>
    <row r="195" spans="1:30" x14ac:dyDescent="0.25">
      <c r="D195" s="214"/>
      <c r="E195" s="214"/>
      <c r="F195" s="213"/>
      <c r="G195" s="214"/>
      <c r="H195" s="214"/>
      <c r="I195" s="213"/>
      <c r="J195" s="214"/>
      <c r="K195" s="214"/>
      <c r="L195" s="213"/>
      <c r="M195" s="214"/>
      <c r="N195" s="214"/>
    </row>
    <row r="196" spans="1:30" ht="15.75" thickBot="1" x14ac:dyDescent="0.3">
      <c r="A196" s="288" t="s">
        <v>572</v>
      </c>
      <c r="D196" s="214"/>
      <c r="E196" s="214"/>
      <c r="F196" s="213"/>
      <c r="G196" s="214"/>
      <c r="H196" s="214"/>
      <c r="I196" s="213"/>
      <c r="J196" s="214"/>
      <c r="K196" s="214"/>
      <c r="L196" s="213"/>
      <c r="M196" s="214"/>
      <c r="N196" s="214"/>
    </row>
    <row r="197" spans="1:30" x14ac:dyDescent="0.25">
      <c r="A197" s="219"/>
      <c r="B197" s="567" t="s">
        <v>382</v>
      </c>
      <c r="C197" s="567"/>
      <c r="D197" s="567"/>
      <c r="E197" s="567"/>
      <c r="F197" s="567"/>
      <c r="G197" s="567"/>
      <c r="H197" s="570" t="s">
        <v>383</v>
      </c>
      <c r="I197" s="567"/>
      <c r="J197" s="567"/>
      <c r="K197" s="571"/>
      <c r="L197" s="213"/>
      <c r="M197" s="214"/>
      <c r="N197" s="214"/>
    </row>
    <row r="198" spans="1:30" ht="18" x14ac:dyDescent="0.35">
      <c r="A198" s="220" t="s">
        <v>384</v>
      </c>
      <c r="B198" s="69" t="s">
        <v>385</v>
      </c>
      <c r="C198" s="69" t="s">
        <v>386</v>
      </c>
      <c r="D198" s="69" t="s">
        <v>387</v>
      </c>
      <c r="E198" s="69" t="s">
        <v>388</v>
      </c>
      <c r="F198" s="69" t="s">
        <v>389</v>
      </c>
      <c r="G198" s="69" t="s">
        <v>390</v>
      </c>
      <c r="H198" s="69" t="s">
        <v>391</v>
      </c>
      <c r="I198" s="69" t="s">
        <v>392</v>
      </c>
      <c r="J198" s="69" t="s">
        <v>393</v>
      </c>
      <c r="K198" s="70" t="s">
        <v>394</v>
      </c>
      <c r="L198" s="213"/>
      <c r="M198" s="214"/>
      <c r="N198" s="214"/>
    </row>
    <row r="199" spans="1:30" x14ac:dyDescent="0.25">
      <c r="A199" s="221" t="s">
        <v>395</v>
      </c>
      <c r="B199" s="222">
        <v>9.1699999999999997E-7</v>
      </c>
      <c r="C199" s="222">
        <v>4.6600000000000002E-7</v>
      </c>
      <c r="D199" s="222">
        <v>1.6899999999999999E-7</v>
      </c>
      <c r="E199" s="222">
        <v>1.6299999999999999E-7</v>
      </c>
      <c r="F199" s="222">
        <v>1.9599999999999999E-6</v>
      </c>
      <c r="G199" s="222">
        <v>5.9399999999999999E-6</v>
      </c>
      <c r="H199" s="222">
        <v>1.59E-6</v>
      </c>
      <c r="I199" s="222">
        <v>6.0500000000000003E-7</v>
      </c>
      <c r="J199" s="222">
        <v>2.04E-7</v>
      </c>
      <c r="K199" s="223">
        <v>1.8400000000000001E-7</v>
      </c>
    </row>
    <row r="200" spans="1:30" x14ac:dyDescent="0.25">
      <c r="A200" s="221" t="s">
        <v>396</v>
      </c>
      <c r="B200" s="222">
        <v>1.7999999999999999E-6</v>
      </c>
      <c r="C200" s="222">
        <v>9.1500000000000003E-7</v>
      </c>
      <c r="D200" s="222">
        <v>3.3200000000000001E-7</v>
      </c>
      <c r="E200" s="222">
        <v>3.1899999999999998E-7</v>
      </c>
      <c r="F200" s="222">
        <v>3.8500000000000004E-6</v>
      </c>
      <c r="G200" s="222">
        <v>1.1600000000000001E-5</v>
      </c>
      <c r="H200" s="222">
        <v>3.1200000000000002E-6</v>
      </c>
      <c r="I200" s="222">
        <v>1.19E-6</v>
      </c>
      <c r="J200" s="222">
        <v>3.9999999999999998E-7</v>
      </c>
      <c r="K200" s="223">
        <v>3.5999999999999999E-7</v>
      </c>
    </row>
    <row r="201" spans="1:30" x14ac:dyDescent="0.25">
      <c r="A201" s="224" t="s">
        <v>397</v>
      </c>
      <c r="B201" s="222">
        <v>7.1300000000000002E-2</v>
      </c>
      <c r="C201" s="222">
        <v>3.6200000000000003E-2</v>
      </c>
      <c r="D201" s="222">
        <v>1.32E-2</v>
      </c>
      <c r="E201" s="222">
        <v>1.2699999999999999E-2</v>
      </c>
      <c r="F201" s="222">
        <v>0.152</v>
      </c>
      <c r="G201" s="222">
        <v>0.45700000000000002</v>
      </c>
      <c r="H201" s="222">
        <v>0.124</v>
      </c>
      <c r="I201" s="222">
        <v>4.6899999999999997E-2</v>
      </c>
      <c r="J201" s="222">
        <v>1.5800000000000002E-2</v>
      </c>
      <c r="K201" s="223">
        <v>1.43E-2</v>
      </c>
    </row>
    <row r="202" spans="1:30" x14ac:dyDescent="0.25">
      <c r="A202" s="225" t="s">
        <v>398</v>
      </c>
      <c r="B202" s="222">
        <v>2.5199999999999999E-5</v>
      </c>
      <c r="C202" s="222">
        <v>1.15E-5</v>
      </c>
      <c r="D202" s="222">
        <v>4.0199999999999996E-6</v>
      </c>
      <c r="E202" s="222">
        <v>3.5499999999999999E-6</v>
      </c>
      <c r="F202" s="222">
        <v>6.1299999999999999E-5</v>
      </c>
      <c r="G202" s="222">
        <v>8.2399999999999997E-4</v>
      </c>
      <c r="H202" s="222">
        <v>8.0000000000000007E-5</v>
      </c>
      <c r="I202" s="222">
        <v>3.2499999999999997E-5</v>
      </c>
      <c r="J202" s="222">
        <v>9.2900000000000008E-6</v>
      </c>
      <c r="K202" s="223">
        <v>8.0499999999999992E-6</v>
      </c>
      <c r="P202" s="172"/>
      <c r="V202">
        <v>1.3</v>
      </c>
      <c r="W202" t="s">
        <v>328</v>
      </c>
      <c r="X202" t="s">
        <v>329</v>
      </c>
      <c r="Y202" t="s">
        <v>330</v>
      </c>
      <c r="Z202">
        <v>0</v>
      </c>
      <c r="AA202" s="173">
        <v>36039</v>
      </c>
      <c r="AC202">
        <v>0</v>
      </c>
    </row>
    <row r="203" spans="1:30" ht="15.75" x14ac:dyDescent="0.25">
      <c r="A203" s="225" t="s">
        <v>399</v>
      </c>
      <c r="B203" s="222">
        <v>1.8599999999999999E-4</v>
      </c>
      <c r="C203" s="222">
        <v>9.87E-5</v>
      </c>
      <c r="D203" s="222">
        <v>3.3000000000000003E-5</v>
      </c>
      <c r="E203" s="222">
        <v>2.0999999999999999E-5</v>
      </c>
      <c r="F203" s="222">
        <v>6.3100000000000005E-4</v>
      </c>
      <c r="G203" s="226">
        <v>2.7399999999999998E-3</v>
      </c>
      <c r="H203" s="222">
        <v>3.6299999999999999E-4</v>
      </c>
      <c r="I203" s="222">
        <v>1.44E-4</v>
      </c>
      <c r="J203" s="222">
        <v>4.18E-5</v>
      </c>
      <c r="K203" s="227">
        <v>2.9799999999999999E-5</v>
      </c>
      <c r="P203" s="172"/>
      <c r="V203">
        <v>1.3</v>
      </c>
      <c r="W203" t="s">
        <v>333</v>
      </c>
      <c r="X203" t="s">
        <v>329</v>
      </c>
      <c r="Y203" t="s">
        <v>330</v>
      </c>
      <c r="Z203">
        <v>0</v>
      </c>
      <c r="AA203" s="173">
        <v>36039</v>
      </c>
      <c r="AC203">
        <v>0</v>
      </c>
    </row>
    <row r="204" spans="1:30" x14ac:dyDescent="0.25">
      <c r="A204" s="228" t="s">
        <v>400</v>
      </c>
      <c r="B204" s="229">
        <v>3.3599999999999998E-4</v>
      </c>
      <c r="C204" s="229">
        <v>1.9799999999999999E-4</v>
      </c>
      <c r="D204" s="229">
        <v>1.01E-4</v>
      </c>
      <c r="E204" s="229">
        <v>8.9099999999999997E-5</v>
      </c>
      <c r="F204" s="229">
        <v>4.9399999999999997E-4</v>
      </c>
      <c r="G204" s="229">
        <v>2.0500000000000002E-3</v>
      </c>
      <c r="H204" s="229">
        <v>4.7699999999999999E-4</v>
      </c>
      <c r="I204" s="229">
        <v>2.6899999999999998E-4</v>
      </c>
      <c r="J204" s="229">
        <v>1.1E-4</v>
      </c>
      <c r="K204" s="227">
        <v>9.9699999999999998E-5</v>
      </c>
      <c r="P204" s="172"/>
      <c r="V204">
        <v>1.3</v>
      </c>
      <c r="W204" t="s">
        <v>334</v>
      </c>
      <c r="X204" t="s">
        <v>329</v>
      </c>
      <c r="Y204" t="s">
        <v>330</v>
      </c>
      <c r="Z204">
        <v>0</v>
      </c>
      <c r="AA204" s="173">
        <v>36039</v>
      </c>
      <c r="AC204">
        <v>0</v>
      </c>
    </row>
    <row r="205" spans="1:30" x14ac:dyDescent="0.25">
      <c r="A205" s="228" t="s">
        <v>401</v>
      </c>
      <c r="B205" s="229">
        <v>8.4600000000000003E-7</v>
      </c>
      <c r="C205" s="229">
        <v>3.2399999999999999E-7</v>
      </c>
      <c r="D205" s="229">
        <v>9.4199999999999996E-8</v>
      </c>
      <c r="E205" s="229">
        <v>1.2700000000000001E-7</v>
      </c>
      <c r="F205" s="229">
        <v>1.2899999999999999E-6</v>
      </c>
      <c r="G205" s="229">
        <v>1.0499999999999999E-5</v>
      </c>
      <c r="H205" s="229">
        <v>2.4200000000000001E-6</v>
      </c>
      <c r="I205" s="229">
        <v>5.8299999999999997E-7</v>
      </c>
      <c r="J205" s="229">
        <v>2.35E-7</v>
      </c>
      <c r="K205" s="227">
        <v>1.61E-7</v>
      </c>
      <c r="P205" s="172"/>
      <c r="V205">
        <v>1.3</v>
      </c>
      <c r="X205" t="s">
        <v>329</v>
      </c>
      <c r="Y205" t="s">
        <v>320</v>
      </c>
      <c r="Z205">
        <v>0</v>
      </c>
      <c r="AA205" s="173">
        <v>36039</v>
      </c>
      <c r="AC205">
        <v>0</v>
      </c>
    </row>
    <row r="206" spans="1:30" x14ac:dyDescent="0.25">
      <c r="A206" s="228" t="s">
        <v>402</v>
      </c>
      <c r="B206" s="229">
        <v>3.18E-5</v>
      </c>
      <c r="C206" s="229">
        <v>1.6099999999999998E-5</v>
      </c>
      <c r="D206" s="229">
        <v>5.8599999999999998E-6</v>
      </c>
      <c r="E206" s="229">
        <v>5.6300000000000003E-6</v>
      </c>
      <c r="F206" s="229">
        <v>6.7899999999999997E-5</v>
      </c>
      <c r="G206" s="229">
        <v>2.05E-4</v>
      </c>
      <c r="H206" s="229">
        <v>5.5099999999999998E-5</v>
      </c>
      <c r="I206" s="229">
        <v>2.09E-5</v>
      </c>
      <c r="J206" s="229">
        <v>7.0500000000000003E-6</v>
      </c>
      <c r="K206" s="227">
        <v>6.3600000000000001E-6</v>
      </c>
      <c r="P206" s="172"/>
      <c r="V206">
        <v>1.3</v>
      </c>
      <c r="W206" t="s">
        <v>337</v>
      </c>
      <c r="X206" t="s">
        <v>329</v>
      </c>
      <c r="Y206" t="s">
        <v>306</v>
      </c>
      <c r="Z206">
        <v>0</v>
      </c>
      <c r="AA206" s="173">
        <v>36039</v>
      </c>
      <c r="AC206">
        <v>2</v>
      </c>
      <c r="AD206" t="s">
        <v>338</v>
      </c>
    </row>
    <row r="207" spans="1:30" ht="18" x14ac:dyDescent="0.35">
      <c r="A207" s="230" t="s">
        <v>403</v>
      </c>
      <c r="B207" s="231"/>
      <c r="C207" s="231"/>
      <c r="D207" s="231"/>
      <c r="E207" s="231"/>
      <c r="F207" s="231"/>
      <c r="G207" s="231"/>
      <c r="H207" s="231"/>
      <c r="I207" s="231"/>
      <c r="J207" s="231"/>
      <c r="K207" s="232"/>
      <c r="P207" s="172"/>
      <c r="V207">
        <v>1.3</v>
      </c>
      <c r="W207" t="s">
        <v>337</v>
      </c>
      <c r="X207" t="s">
        <v>329</v>
      </c>
      <c r="Y207" t="s">
        <v>306</v>
      </c>
      <c r="Z207">
        <v>0</v>
      </c>
      <c r="AA207" s="173">
        <v>36039</v>
      </c>
      <c r="AC207">
        <v>2</v>
      </c>
      <c r="AD207" t="s">
        <v>339</v>
      </c>
    </row>
    <row r="208" spans="1:30" x14ac:dyDescent="0.25">
      <c r="A208" s="233" t="s">
        <v>395</v>
      </c>
      <c r="B208" s="222">
        <v>0</v>
      </c>
      <c r="C208" s="222">
        <v>0</v>
      </c>
      <c r="D208" s="222">
        <v>0</v>
      </c>
      <c r="E208" s="222">
        <v>0</v>
      </c>
      <c r="F208" s="222">
        <v>0</v>
      </c>
      <c r="G208" s="222">
        <v>0</v>
      </c>
      <c r="H208" s="222">
        <v>0</v>
      </c>
      <c r="I208" s="222">
        <v>0</v>
      </c>
      <c r="J208" s="222">
        <v>0</v>
      </c>
      <c r="K208" s="223">
        <v>0</v>
      </c>
      <c r="V208">
        <v>1.3</v>
      </c>
      <c r="W208" t="s">
        <v>341</v>
      </c>
      <c r="X208" t="s">
        <v>329</v>
      </c>
      <c r="Y208" t="s">
        <v>330</v>
      </c>
      <c r="Z208">
        <v>0</v>
      </c>
      <c r="AA208" s="173">
        <v>36039</v>
      </c>
      <c r="AC208">
        <v>0</v>
      </c>
    </row>
    <row r="209" spans="1:29" x14ac:dyDescent="0.25">
      <c r="A209" s="233" t="s">
        <v>396</v>
      </c>
      <c r="B209" s="222">
        <v>1.11E-5</v>
      </c>
      <c r="C209" s="222">
        <v>9.9799999999999993E-6</v>
      </c>
      <c r="D209" s="222">
        <v>8.7199999999999995E-6</v>
      </c>
      <c r="E209" s="222">
        <v>1.8E-5</v>
      </c>
      <c r="F209" s="222">
        <v>1.73E-5</v>
      </c>
      <c r="G209" s="222">
        <v>4.8999999999999998E-5</v>
      </c>
      <c r="H209" s="222">
        <v>1.15E-5</v>
      </c>
      <c r="I209" s="222">
        <v>8.6899999999999998E-6</v>
      </c>
      <c r="J209" s="222">
        <v>6.2899999999999999E-6</v>
      </c>
      <c r="K209" s="223">
        <v>1.4600000000000001E-5</v>
      </c>
      <c r="V209">
        <v>1.3</v>
      </c>
      <c r="W209" t="s">
        <v>341</v>
      </c>
      <c r="X209" t="s">
        <v>329</v>
      </c>
      <c r="Y209" t="s">
        <v>330</v>
      </c>
      <c r="Z209">
        <v>0</v>
      </c>
      <c r="AA209" s="173">
        <v>36039</v>
      </c>
      <c r="AC209">
        <v>0</v>
      </c>
    </row>
    <row r="210" spans="1:29" x14ac:dyDescent="0.25">
      <c r="A210" s="233" t="s">
        <v>397</v>
      </c>
      <c r="B210" s="222" t="s">
        <v>404</v>
      </c>
      <c r="C210" s="222" t="s">
        <v>405</v>
      </c>
      <c r="D210" s="222" t="s">
        <v>406</v>
      </c>
      <c r="E210" s="222" t="s">
        <v>407</v>
      </c>
      <c r="F210" s="222" t="s">
        <v>408</v>
      </c>
      <c r="G210" s="222" t="s">
        <v>409</v>
      </c>
      <c r="H210" s="234" t="s">
        <v>410</v>
      </c>
      <c r="I210" s="222" t="s">
        <v>411</v>
      </c>
      <c r="J210" s="222" t="s">
        <v>412</v>
      </c>
      <c r="K210" s="223" t="s">
        <v>413</v>
      </c>
      <c r="P210" s="172"/>
      <c r="V210">
        <v>1.3</v>
      </c>
      <c r="W210" t="s">
        <v>345</v>
      </c>
      <c r="X210" t="s">
        <v>329</v>
      </c>
      <c r="Y210" t="s">
        <v>330</v>
      </c>
      <c r="Z210">
        <v>0</v>
      </c>
      <c r="AA210" s="173">
        <v>36039</v>
      </c>
      <c r="AC210">
        <v>0</v>
      </c>
    </row>
    <row r="211" spans="1:29" x14ac:dyDescent="0.25">
      <c r="A211" s="233" t="s">
        <v>398</v>
      </c>
      <c r="B211" s="222">
        <v>8.6299999999999997E-5</v>
      </c>
      <c r="C211" s="222">
        <v>3.79E-5</v>
      </c>
      <c r="D211" s="222">
        <v>2.05E-5</v>
      </c>
      <c r="E211" s="222">
        <v>3.26E-5</v>
      </c>
      <c r="F211" s="222">
        <v>9.1600000000000004E-5</v>
      </c>
      <c r="G211" s="222">
        <v>2.6199999999999999E-3</v>
      </c>
      <c r="H211" s="222">
        <v>2.04E-4</v>
      </c>
      <c r="I211" s="222">
        <v>8.3399999999999994E-5</v>
      </c>
      <c r="J211" s="222">
        <v>3.7200000000000003E-5</v>
      </c>
      <c r="K211" s="223">
        <v>3.9900000000000001E-5</v>
      </c>
      <c r="P211" s="172"/>
      <c r="V211">
        <v>1.3</v>
      </c>
      <c r="W211" t="s">
        <v>333</v>
      </c>
      <c r="X211" t="s">
        <v>329</v>
      </c>
      <c r="Y211" t="s">
        <v>330</v>
      </c>
      <c r="Z211">
        <v>0</v>
      </c>
      <c r="AA211" s="173">
        <v>36039</v>
      </c>
      <c r="AC211">
        <v>0</v>
      </c>
    </row>
    <row r="212" spans="1:29" ht="15.75" x14ac:dyDescent="0.25">
      <c r="A212" s="233" t="s">
        <v>399</v>
      </c>
      <c r="B212" s="222">
        <v>6.0499999999999996E-4</v>
      </c>
      <c r="C212" s="226">
        <v>3.9300000000000001E-4</v>
      </c>
      <c r="D212" s="222">
        <v>1.8200000000000001E-4</v>
      </c>
      <c r="E212" s="222">
        <v>2.1800000000000001E-4</v>
      </c>
      <c r="F212" s="222">
        <v>1.24E-3</v>
      </c>
      <c r="G212" s="229">
        <v>1.5100000000000001E-2</v>
      </c>
      <c r="H212" s="229">
        <v>1.1100000000000001E-3</v>
      </c>
      <c r="I212" s="229">
        <v>4.3100000000000001E-4</v>
      </c>
      <c r="J212" s="229">
        <v>2.3800000000000001E-4</v>
      </c>
      <c r="K212" s="227">
        <v>1.8799999999999999E-4</v>
      </c>
    </row>
    <row r="213" spans="1:29" x14ac:dyDescent="0.25">
      <c r="A213" s="235" t="s">
        <v>400</v>
      </c>
      <c r="B213" s="229">
        <v>2.7699999999999999E-3</v>
      </c>
      <c r="C213" s="229">
        <v>2.4099999999999998E-3</v>
      </c>
      <c r="D213" s="229">
        <v>2.66E-3</v>
      </c>
      <c r="E213" s="229">
        <v>2.2100000000000002E-3</v>
      </c>
      <c r="F213" s="229">
        <v>3.4299999999999999E-3</v>
      </c>
      <c r="G213" s="229">
        <v>1.1900000000000001E-2</v>
      </c>
      <c r="H213" s="229">
        <v>2.4099999999999998E-3</v>
      </c>
      <c r="I213" s="229">
        <v>2.5000000000000001E-3</v>
      </c>
      <c r="J213" s="229">
        <v>1.5499999999999999E-3</v>
      </c>
      <c r="K213" s="227">
        <v>1.8E-3</v>
      </c>
    </row>
    <row r="214" spans="1:29" x14ac:dyDescent="0.25">
      <c r="A214" s="235" t="s">
        <v>414</v>
      </c>
      <c r="B214" s="229">
        <v>3.6399999999999997E-5</v>
      </c>
      <c r="C214" s="229">
        <v>3.2299999999999999E-5</v>
      </c>
      <c r="D214" s="229">
        <v>2.8E-5</v>
      </c>
      <c r="E214" s="229">
        <v>2.9E-5</v>
      </c>
      <c r="F214" s="229">
        <v>5.6799999999999998E-5</v>
      </c>
      <c r="G214" s="229">
        <v>1.6699999999999999E-4</v>
      </c>
      <c r="H214" s="229">
        <v>3.9100000000000002E-5</v>
      </c>
      <c r="I214" s="229">
        <v>2.8399999999999999E-5</v>
      </c>
      <c r="J214" s="229">
        <v>2.0400000000000001E-5</v>
      </c>
      <c r="K214" s="227">
        <v>2.3600000000000001E-5</v>
      </c>
    </row>
    <row r="215" spans="1:29" x14ac:dyDescent="0.25">
      <c r="A215" s="235" t="s">
        <v>415</v>
      </c>
      <c r="B215" s="229">
        <v>3.6399999999999997E-5</v>
      </c>
      <c r="C215" s="229">
        <v>3.2299999999999999E-5</v>
      </c>
      <c r="D215" s="229">
        <v>2.8E-5</v>
      </c>
      <c r="E215" s="229">
        <v>2.9E-5</v>
      </c>
      <c r="F215" s="229">
        <v>5.6799999999999998E-5</v>
      </c>
      <c r="G215" s="229">
        <v>1.6699999999999999E-4</v>
      </c>
      <c r="H215" s="229">
        <v>3.9100000000000002E-5</v>
      </c>
      <c r="I215" s="229">
        <v>2.8399999999999999E-5</v>
      </c>
      <c r="J215" s="229">
        <v>2.0400000000000001E-5</v>
      </c>
      <c r="K215" s="227">
        <v>2.3600000000000001E-5</v>
      </c>
    </row>
    <row r="216" spans="1:29" ht="15.75" thickBot="1" x14ac:dyDescent="0.3">
      <c r="A216" s="236" t="s">
        <v>402</v>
      </c>
      <c r="B216" s="237">
        <v>2.4899999999999998E-4</v>
      </c>
      <c r="C216" s="237">
        <v>2.24E-4</v>
      </c>
      <c r="D216" s="237">
        <v>1.95E-4</v>
      </c>
      <c r="E216" s="237">
        <v>2.02E-4</v>
      </c>
      <c r="F216" s="237">
        <v>3.8900000000000002E-4</v>
      </c>
      <c r="G216" s="237">
        <v>1.1000000000000001E-3</v>
      </c>
      <c r="H216" s="237">
        <v>2.5700000000000001E-4</v>
      </c>
      <c r="I216" s="237">
        <v>1.95E-4</v>
      </c>
      <c r="J216" s="237">
        <v>1.4100000000000001E-4</v>
      </c>
      <c r="K216" s="238">
        <v>1.64E-4</v>
      </c>
    </row>
    <row r="217" spans="1:29" ht="15.75" thickBot="1" x14ac:dyDescent="0.3">
      <c r="B217" s="215"/>
      <c r="C217" s="215"/>
      <c r="D217" s="215"/>
      <c r="E217" s="215"/>
      <c r="F217" s="215"/>
      <c r="G217" s="239"/>
      <c r="H217" s="215"/>
      <c r="I217" s="215"/>
      <c r="J217" s="215"/>
      <c r="K217" s="215"/>
    </row>
    <row r="218" spans="1:29" x14ac:dyDescent="0.25">
      <c r="A218" s="240" t="s">
        <v>416</v>
      </c>
      <c r="B218" s="241"/>
      <c r="C218" s="241"/>
      <c r="D218" s="241"/>
      <c r="E218" s="241"/>
      <c r="F218" s="241"/>
      <c r="G218" s="241"/>
      <c r="H218" s="241"/>
      <c r="I218" s="241"/>
      <c r="J218" s="241"/>
      <c r="K218" s="242"/>
    </row>
    <row r="219" spans="1:29" x14ac:dyDescent="0.25">
      <c r="A219" s="228"/>
      <c r="B219" s="572" t="s">
        <v>382</v>
      </c>
      <c r="C219" s="572"/>
      <c r="D219" s="572"/>
      <c r="E219" s="572"/>
      <c r="F219" s="572"/>
      <c r="G219" s="572"/>
      <c r="H219" s="573" t="s">
        <v>383</v>
      </c>
      <c r="I219" s="572"/>
      <c r="J219" s="572"/>
      <c r="K219" s="574"/>
    </row>
    <row r="220" spans="1:29" x14ac:dyDescent="0.25">
      <c r="A220" s="228"/>
      <c r="B220" s="69" t="s">
        <v>385</v>
      </c>
      <c r="C220" s="69" t="s">
        <v>386</v>
      </c>
      <c r="D220" s="69" t="s">
        <v>387</v>
      </c>
      <c r="E220" s="69" t="s">
        <v>388</v>
      </c>
      <c r="F220" s="69" t="s">
        <v>389</v>
      </c>
      <c r="G220" s="69" t="s">
        <v>390</v>
      </c>
      <c r="H220" s="69" t="s">
        <v>391</v>
      </c>
      <c r="I220" s="69" t="s">
        <v>392</v>
      </c>
      <c r="J220" s="69" t="s">
        <v>393</v>
      </c>
      <c r="K220" s="70" t="s">
        <v>394</v>
      </c>
    </row>
    <row r="221" spans="1:29" ht="18.75" thickBot="1" x14ac:dyDescent="0.4">
      <c r="A221" s="243" t="s">
        <v>417</v>
      </c>
      <c r="B221" s="208">
        <v>8.65</v>
      </c>
      <c r="C221" s="208">
        <v>7.4</v>
      </c>
      <c r="D221" s="208">
        <v>6.21</v>
      </c>
      <c r="E221" s="208">
        <v>6.4</v>
      </c>
      <c r="F221" s="208">
        <v>14.09</v>
      </c>
      <c r="G221" s="208">
        <v>40.18</v>
      </c>
      <c r="H221" s="208">
        <v>9.6199999999999992</v>
      </c>
      <c r="I221" s="244">
        <v>6.65</v>
      </c>
      <c r="J221" s="244">
        <v>4.57</v>
      </c>
      <c r="K221" s="245">
        <v>5.25</v>
      </c>
    </row>
    <row r="222" spans="1:29" ht="15.75" thickBot="1" x14ac:dyDescent="0.3">
      <c r="B222" s="215"/>
      <c r="C222" s="215"/>
      <c r="D222" s="215"/>
      <c r="E222" s="215"/>
      <c r="F222" s="215"/>
      <c r="G222" s="215"/>
      <c r="H222" s="215"/>
      <c r="I222" s="215"/>
      <c r="J222" s="215"/>
      <c r="K222" s="215"/>
    </row>
    <row r="223" spans="1:29" x14ac:dyDescent="0.25">
      <c r="A223" s="219"/>
      <c r="B223" s="567" t="s">
        <v>382</v>
      </c>
      <c r="C223" s="567"/>
      <c r="D223" s="567"/>
      <c r="E223" s="567"/>
      <c r="F223" s="567"/>
      <c r="G223" s="567"/>
      <c r="H223" s="570" t="s">
        <v>383</v>
      </c>
      <c r="I223" s="567"/>
      <c r="J223" s="567"/>
      <c r="K223" s="571"/>
    </row>
    <row r="224" spans="1:29" ht="18" x14ac:dyDescent="0.35">
      <c r="A224" s="230" t="s">
        <v>418</v>
      </c>
      <c r="B224" s="69" t="s">
        <v>385</v>
      </c>
      <c r="C224" s="69" t="s">
        <v>386</v>
      </c>
      <c r="D224" s="69" t="s">
        <v>387</v>
      </c>
      <c r="E224" s="69" t="s">
        <v>388</v>
      </c>
      <c r="F224" s="69" t="s">
        <v>389</v>
      </c>
      <c r="G224" s="69" t="s">
        <v>390</v>
      </c>
      <c r="H224" s="69" t="s">
        <v>391</v>
      </c>
      <c r="I224" s="69" t="s">
        <v>392</v>
      </c>
      <c r="J224" s="69" t="s">
        <v>393</v>
      </c>
      <c r="K224" s="70" t="s">
        <v>394</v>
      </c>
    </row>
    <row r="225" spans="1:11" x14ac:dyDescent="0.25">
      <c r="A225" s="221" t="s">
        <v>395</v>
      </c>
      <c r="B225" s="202">
        <f>SUM(B199, B208)</f>
        <v>9.1699999999999997E-7</v>
      </c>
      <c r="C225" s="202">
        <f t="shared" ref="C225:K225" si="2">SUM(C199, C208)</f>
        <v>4.6600000000000002E-7</v>
      </c>
      <c r="D225" s="202">
        <f t="shared" si="2"/>
        <v>1.6899999999999999E-7</v>
      </c>
      <c r="E225" s="202">
        <f t="shared" si="2"/>
        <v>1.6299999999999999E-7</v>
      </c>
      <c r="F225" s="202">
        <f t="shared" si="2"/>
        <v>1.9599999999999999E-6</v>
      </c>
      <c r="G225" s="202">
        <f t="shared" si="2"/>
        <v>5.9399999999999999E-6</v>
      </c>
      <c r="H225" s="202">
        <f t="shared" si="2"/>
        <v>1.59E-6</v>
      </c>
      <c r="I225" s="202">
        <f t="shared" si="2"/>
        <v>6.0500000000000003E-7</v>
      </c>
      <c r="J225" s="202">
        <f t="shared" si="2"/>
        <v>2.04E-7</v>
      </c>
      <c r="K225" s="246">
        <f t="shared" si="2"/>
        <v>1.8400000000000001E-7</v>
      </c>
    </row>
    <row r="226" spans="1:11" x14ac:dyDescent="0.25">
      <c r="A226" s="221" t="s">
        <v>396</v>
      </c>
      <c r="B226" s="202">
        <f t="shared" ref="B226:K232" si="3">SUM(B200, B209)</f>
        <v>1.29E-5</v>
      </c>
      <c r="C226" s="202">
        <f t="shared" si="3"/>
        <v>1.0895E-5</v>
      </c>
      <c r="D226" s="202">
        <f t="shared" si="3"/>
        <v>9.0519999999999991E-6</v>
      </c>
      <c r="E226" s="202">
        <f t="shared" si="3"/>
        <v>1.8319000000000002E-5</v>
      </c>
      <c r="F226" s="202">
        <f t="shared" si="3"/>
        <v>2.1149999999999999E-5</v>
      </c>
      <c r="G226" s="202">
        <f t="shared" si="3"/>
        <v>6.0599999999999996E-5</v>
      </c>
      <c r="H226" s="202">
        <f t="shared" si="3"/>
        <v>1.4620000000000001E-5</v>
      </c>
      <c r="I226" s="202">
        <f t="shared" si="3"/>
        <v>9.8800000000000003E-6</v>
      </c>
      <c r="J226" s="202">
        <f t="shared" si="3"/>
        <v>6.6900000000000003E-6</v>
      </c>
      <c r="K226" s="246">
        <f t="shared" si="3"/>
        <v>1.4960000000000001E-5</v>
      </c>
    </row>
    <row r="227" spans="1:11" x14ac:dyDescent="0.25">
      <c r="A227" s="224" t="s">
        <v>397</v>
      </c>
      <c r="B227" s="202">
        <f t="shared" si="3"/>
        <v>7.1300000000000002E-2</v>
      </c>
      <c r="C227" s="202">
        <f t="shared" si="3"/>
        <v>3.6200000000000003E-2</v>
      </c>
      <c r="D227" s="202">
        <f t="shared" si="3"/>
        <v>1.32E-2</v>
      </c>
      <c r="E227" s="202">
        <f t="shared" si="3"/>
        <v>1.2699999999999999E-2</v>
      </c>
      <c r="F227" s="202">
        <f t="shared" si="3"/>
        <v>0.152</v>
      </c>
      <c r="G227" s="202">
        <f t="shared" si="3"/>
        <v>0.45700000000000002</v>
      </c>
      <c r="H227" s="202">
        <f t="shared" si="3"/>
        <v>0.124</v>
      </c>
      <c r="I227" s="202">
        <f t="shared" si="3"/>
        <v>4.6899999999999997E-2</v>
      </c>
      <c r="J227" s="202">
        <f t="shared" si="3"/>
        <v>1.5800000000000002E-2</v>
      </c>
      <c r="K227" s="246">
        <f t="shared" si="3"/>
        <v>1.43E-2</v>
      </c>
    </row>
    <row r="228" spans="1:11" x14ac:dyDescent="0.25">
      <c r="A228" s="225" t="s">
        <v>398</v>
      </c>
      <c r="B228" s="202">
        <f t="shared" si="3"/>
        <v>1.115E-4</v>
      </c>
      <c r="C228" s="202">
        <f t="shared" si="3"/>
        <v>4.9400000000000001E-5</v>
      </c>
      <c r="D228" s="202">
        <f t="shared" si="3"/>
        <v>2.4519999999999999E-5</v>
      </c>
      <c r="E228" s="202">
        <f t="shared" si="3"/>
        <v>3.6149999999999998E-5</v>
      </c>
      <c r="F228" s="202">
        <f t="shared" si="3"/>
        <v>1.529E-4</v>
      </c>
      <c r="G228" s="202">
        <f t="shared" si="3"/>
        <v>3.444E-3</v>
      </c>
      <c r="H228" s="202">
        <f t="shared" si="3"/>
        <v>2.8400000000000002E-4</v>
      </c>
      <c r="I228" s="202">
        <f t="shared" si="3"/>
        <v>1.159E-4</v>
      </c>
      <c r="J228" s="202">
        <f t="shared" si="3"/>
        <v>4.6490000000000004E-5</v>
      </c>
      <c r="K228" s="246">
        <f t="shared" si="3"/>
        <v>4.795E-5</v>
      </c>
    </row>
    <row r="229" spans="1:11" x14ac:dyDescent="0.25">
      <c r="A229" s="225" t="s">
        <v>399</v>
      </c>
      <c r="B229" s="202">
        <f t="shared" si="3"/>
        <v>7.9099999999999993E-4</v>
      </c>
      <c r="C229" s="202">
        <f t="shared" si="3"/>
        <v>4.9169999999999997E-4</v>
      </c>
      <c r="D229" s="202">
        <f t="shared" si="3"/>
        <v>2.1500000000000002E-4</v>
      </c>
      <c r="E229" s="202">
        <f t="shared" si="3"/>
        <v>2.3900000000000001E-4</v>
      </c>
      <c r="F229" s="202">
        <f t="shared" si="3"/>
        <v>1.8710000000000001E-3</v>
      </c>
      <c r="G229" s="202">
        <f t="shared" si="3"/>
        <v>1.7840000000000002E-2</v>
      </c>
      <c r="H229" s="202">
        <f t="shared" si="3"/>
        <v>1.4730000000000001E-3</v>
      </c>
      <c r="I229" s="202">
        <f t="shared" si="3"/>
        <v>5.7499999999999999E-4</v>
      </c>
      <c r="J229" s="202">
        <f t="shared" si="3"/>
        <v>2.7980000000000002E-4</v>
      </c>
      <c r="K229" s="246">
        <f t="shared" si="3"/>
        <v>2.1779999999999998E-4</v>
      </c>
    </row>
    <row r="230" spans="1:11" x14ac:dyDescent="0.25">
      <c r="A230" s="228" t="s">
        <v>400</v>
      </c>
      <c r="B230" s="202">
        <f t="shared" si="3"/>
        <v>3.1059999999999998E-3</v>
      </c>
      <c r="C230" s="202">
        <f t="shared" si="3"/>
        <v>2.6079999999999996E-3</v>
      </c>
      <c r="D230" s="202">
        <f t="shared" si="3"/>
        <v>2.761E-3</v>
      </c>
      <c r="E230" s="202">
        <f t="shared" si="3"/>
        <v>2.2991000000000001E-3</v>
      </c>
      <c r="F230" s="202">
        <f t="shared" si="3"/>
        <v>3.9239999999999995E-3</v>
      </c>
      <c r="G230" s="202">
        <f t="shared" si="3"/>
        <v>1.3950000000000001E-2</v>
      </c>
      <c r="H230" s="202">
        <f t="shared" si="3"/>
        <v>2.8869999999999998E-3</v>
      </c>
      <c r="I230" s="202">
        <f t="shared" si="3"/>
        <v>2.7690000000000002E-3</v>
      </c>
      <c r="J230" s="202">
        <f t="shared" si="3"/>
        <v>1.66E-3</v>
      </c>
      <c r="K230" s="246">
        <f t="shared" si="3"/>
        <v>1.8997E-3</v>
      </c>
    </row>
    <row r="231" spans="1:11" x14ac:dyDescent="0.25">
      <c r="A231" s="228" t="s">
        <v>401</v>
      </c>
      <c r="B231" s="202">
        <f t="shared" si="3"/>
        <v>3.7245999999999995E-5</v>
      </c>
      <c r="C231" s="202">
        <f t="shared" si="3"/>
        <v>3.2623999999999998E-5</v>
      </c>
      <c r="D231" s="202">
        <f t="shared" si="3"/>
        <v>2.8094199999999999E-5</v>
      </c>
      <c r="E231" s="202">
        <f t="shared" si="3"/>
        <v>2.9127000000000001E-5</v>
      </c>
      <c r="F231" s="202">
        <f t="shared" si="3"/>
        <v>5.8090000000000001E-5</v>
      </c>
      <c r="G231" s="202">
        <f t="shared" si="3"/>
        <v>1.775E-4</v>
      </c>
      <c r="H231" s="202">
        <f t="shared" si="3"/>
        <v>4.1520000000000002E-5</v>
      </c>
      <c r="I231" s="202">
        <f t="shared" si="3"/>
        <v>2.8983E-5</v>
      </c>
      <c r="J231" s="202">
        <f t="shared" si="3"/>
        <v>2.0635000000000001E-5</v>
      </c>
      <c r="K231" s="246">
        <f t="shared" si="3"/>
        <v>2.3761000000000002E-5</v>
      </c>
    </row>
    <row r="232" spans="1:11" x14ac:dyDescent="0.25">
      <c r="A232" s="228" t="s">
        <v>402</v>
      </c>
      <c r="B232" s="202">
        <f t="shared" si="3"/>
        <v>6.8200000000000004E-5</v>
      </c>
      <c r="C232" s="202">
        <f t="shared" si="3"/>
        <v>4.8399999999999997E-5</v>
      </c>
      <c r="D232" s="202">
        <f t="shared" si="3"/>
        <v>3.3859999999999998E-5</v>
      </c>
      <c r="E232" s="202">
        <f t="shared" si="3"/>
        <v>3.4629999999999999E-5</v>
      </c>
      <c r="F232" s="202">
        <f t="shared" si="3"/>
        <v>1.247E-4</v>
      </c>
      <c r="G232" s="202">
        <f t="shared" si="3"/>
        <v>3.7199999999999999E-4</v>
      </c>
      <c r="H232" s="202">
        <f t="shared" si="3"/>
        <v>9.4199999999999999E-5</v>
      </c>
      <c r="I232" s="202">
        <f t="shared" si="3"/>
        <v>4.9299999999999999E-5</v>
      </c>
      <c r="J232" s="202">
        <f t="shared" si="3"/>
        <v>2.7450000000000003E-5</v>
      </c>
      <c r="K232" s="246">
        <f t="shared" si="3"/>
        <v>2.9960000000000001E-5</v>
      </c>
    </row>
    <row r="233" spans="1:11" x14ac:dyDescent="0.25">
      <c r="A233" s="247"/>
      <c r="B233" s="213"/>
      <c r="C233" s="215"/>
      <c r="D233" s="215"/>
      <c r="E233" s="215"/>
      <c r="F233" s="215"/>
      <c r="G233" s="215"/>
      <c r="H233" s="215"/>
      <c r="I233" s="215"/>
      <c r="J233" s="215"/>
      <c r="K233" s="248"/>
    </row>
    <row r="234" spans="1:11" x14ac:dyDescent="0.25">
      <c r="A234" s="228"/>
      <c r="B234" s="572" t="s">
        <v>382</v>
      </c>
      <c r="C234" s="572"/>
      <c r="D234" s="572"/>
      <c r="E234" s="572"/>
      <c r="F234" s="572"/>
      <c r="G234" s="572"/>
      <c r="H234" s="573" t="s">
        <v>383</v>
      </c>
      <c r="I234" s="572"/>
      <c r="J234" s="572"/>
      <c r="K234" s="574"/>
    </row>
    <row r="235" spans="1:11" x14ac:dyDescent="0.25">
      <c r="A235" s="230" t="s">
        <v>419</v>
      </c>
      <c r="B235" s="69" t="s">
        <v>385</v>
      </c>
      <c r="C235" s="69" t="s">
        <v>386</v>
      </c>
      <c r="D235" s="69" t="s">
        <v>387</v>
      </c>
      <c r="E235" s="69" t="s">
        <v>388</v>
      </c>
      <c r="F235" s="69" t="s">
        <v>389</v>
      </c>
      <c r="G235" s="69" t="s">
        <v>390</v>
      </c>
      <c r="H235" s="69" t="s">
        <v>391</v>
      </c>
      <c r="I235" s="69" t="s">
        <v>392</v>
      </c>
      <c r="J235" s="69" t="s">
        <v>393</v>
      </c>
      <c r="K235" s="70" t="s">
        <v>394</v>
      </c>
    </row>
    <row r="236" spans="1:11" x14ac:dyDescent="0.25">
      <c r="A236" s="221" t="s">
        <v>420</v>
      </c>
      <c r="B236" s="202">
        <f t="shared" ref="B236:K236" si="4">B225/B$221/g_per_kg*kJ_per_Btu*Btu_per_gal_kero_LHV/kg_per_gal_kero</f>
        <v>4.7648495380024966E-6</v>
      </c>
      <c r="C236" s="202">
        <f t="shared" si="4"/>
        <v>2.8304152793678373E-6</v>
      </c>
      <c r="D236" s="202">
        <f t="shared" si="4"/>
        <v>1.2231819605569779E-6</v>
      </c>
      <c r="E236" s="202">
        <f t="shared" si="4"/>
        <v>1.1447313941702938E-6</v>
      </c>
      <c r="F236" s="202">
        <f t="shared" si="4"/>
        <v>6.2523177506878082E-6</v>
      </c>
      <c r="G236" s="202">
        <f t="shared" si="4"/>
        <v>6.6446555959498035E-6</v>
      </c>
      <c r="H236" s="202">
        <f t="shared" si="4"/>
        <v>7.428788864633314E-6</v>
      </c>
      <c r="I236" s="202">
        <f t="shared" si="4"/>
        <v>4.089118463238506E-6</v>
      </c>
      <c r="J236" s="202">
        <f t="shared" si="4"/>
        <v>2.0063649410381598E-6</v>
      </c>
      <c r="K236" s="246">
        <f t="shared" si="4"/>
        <v>1.5752681154249933E-6</v>
      </c>
    </row>
    <row r="237" spans="1:11" x14ac:dyDescent="0.25">
      <c r="A237" s="221" t="s">
        <v>421</v>
      </c>
      <c r="B237" s="202">
        <f t="shared" ref="B237:K237" si="5">B226/B$221/g_per_kg*kJ_per_Btu*Btu_per_gal_kero_LHV/kg_per_gal_kero</f>
        <v>6.7030053478988247E-5</v>
      </c>
      <c r="C237" s="202">
        <f t="shared" si="5"/>
        <v>6.617462332341756E-5</v>
      </c>
      <c r="D237" s="202">
        <f t="shared" si="5"/>
        <v>6.5516231402140628E-5</v>
      </c>
      <c r="E237" s="202">
        <f t="shared" si="5"/>
        <v>1.2865235834236575E-4</v>
      </c>
      <c r="F237" s="202">
        <f t="shared" si="5"/>
        <v>6.7467612462779152E-5</v>
      </c>
      <c r="G237" s="202">
        <f t="shared" si="5"/>
        <v>6.77889106253465E-5</v>
      </c>
      <c r="H237" s="202">
        <f t="shared" si="5"/>
        <v>6.8307480000590594E-5</v>
      </c>
      <c r="I237" s="202">
        <f t="shared" si="5"/>
        <v>6.6777670110407323E-5</v>
      </c>
      <c r="J237" s="202">
        <f t="shared" si="5"/>
        <v>6.5796967919339654E-5</v>
      </c>
      <c r="K237" s="246">
        <f t="shared" si="5"/>
        <v>1.2807614677585818E-4</v>
      </c>
    </row>
    <row r="238" spans="1:11" x14ac:dyDescent="0.25">
      <c r="A238" s="224" t="s">
        <v>422</v>
      </c>
      <c r="B238" s="202">
        <f t="shared" ref="B238:K238" si="6">B227/B$221/g_per_kg*kJ_per_Btu*Btu_per_gal_kero_LHV/kg_per_gal_kero</f>
        <v>0.37048393899626836</v>
      </c>
      <c r="C238" s="202">
        <f t="shared" si="6"/>
        <v>0.21987346161612809</v>
      </c>
      <c r="D238" s="202">
        <f t="shared" si="6"/>
        <v>9.5538472658888249E-2</v>
      </c>
      <c r="E238" s="202">
        <f t="shared" si="6"/>
        <v>8.9190728257440052E-2</v>
      </c>
      <c r="F238" s="202">
        <f t="shared" si="6"/>
        <v>0.48487362148191165</v>
      </c>
      <c r="G238" s="202">
        <f t="shared" si="6"/>
        <v>0.51121340191061637</v>
      </c>
      <c r="H238" s="202">
        <f t="shared" si="6"/>
        <v>0.57935208755630863</v>
      </c>
      <c r="I238" s="202">
        <f t="shared" si="6"/>
        <v>0.31699116681964612</v>
      </c>
      <c r="J238" s="202">
        <f t="shared" si="6"/>
        <v>0.15539493170785751</v>
      </c>
      <c r="K238" s="246">
        <f t="shared" si="6"/>
        <v>0.12242572853574679</v>
      </c>
    </row>
    <row r="239" spans="1:11" x14ac:dyDescent="0.25">
      <c r="A239" s="225" t="s">
        <v>423</v>
      </c>
      <c r="B239" s="202">
        <f t="shared" ref="B239:K239" si="7">B228/B$221/g_per_kg*kJ_per_Btu*Btu_per_gal_kero_LHV/kg_per_gal_kero</f>
        <v>5.7936829169823168E-4</v>
      </c>
      <c r="C239" s="202">
        <f t="shared" si="7"/>
        <v>3.0004831502311406E-4</v>
      </c>
      <c r="D239" s="202">
        <f t="shared" si="7"/>
        <v>1.7746995072696512E-4</v>
      </c>
      <c r="E239" s="202">
        <f t="shared" si="7"/>
        <v>2.5387754539420935E-4</v>
      </c>
      <c r="F239" s="202">
        <f t="shared" si="7"/>
        <v>4.8774458371437038E-4</v>
      </c>
      <c r="G239" s="202">
        <f t="shared" si="7"/>
        <v>3.8525578909850387E-3</v>
      </c>
      <c r="H239" s="202">
        <f t="shared" si="7"/>
        <v>1.3269031682741266E-3</v>
      </c>
      <c r="I239" s="202">
        <f t="shared" si="7"/>
        <v>7.8335343783362448E-4</v>
      </c>
      <c r="J239" s="202">
        <f t="shared" si="7"/>
        <v>4.5723483386698067E-4</v>
      </c>
      <c r="K239" s="246">
        <f t="shared" si="7"/>
        <v>4.105114463838502E-4</v>
      </c>
    </row>
    <row r="240" spans="1:11" x14ac:dyDescent="0.25">
      <c r="A240" s="225" t="s">
        <v>424</v>
      </c>
      <c r="B240" s="202">
        <f t="shared" ref="B240:K240" si="8">B229/B$221/g_per_kg*kJ_per_Btu*Btu_per_gal_kero_LHV/kg_per_gal_kero</f>
        <v>4.1101373877426121E-3</v>
      </c>
      <c r="C240" s="202">
        <f t="shared" si="8"/>
        <v>2.9865132894102264E-3</v>
      </c>
      <c r="D240" s="202">
        <f t="shared" si="8"/>
        <v>1.5561190622470434E-3</v>
      </c>
      <c r="E240" s="202">
        <f t="shared" si="8"/>
        <v>1.6784711853171793E-3</v>
      </c>
      <c r="F240" s="202">
        <f t="shared" si="8"/>
        <v>5.9684114854780049E-3</v>
      </c>
      <c r="G240" s="202">
        <f t="shared" si="8"/>
        <v>1.995633936561356E-2</v>
      </c>
      <c r="H240" s="202">
        <f t="shared" si="8"/>
        <v>6.8821421368584091E-3</v>
      </c>
      <c r="I240" s="202">
        <f t="shared" si="8"/>
        <v>3.8863522584498193E-3</v>
      </c>
      <c r="J240" s="202">
        <f t="shared" si="8"/>
        <v>2.751867208345477E-3</v>
      </c>
      <c r="K240" s="246">
        <f t="shared" si="8"/>
        <v>1.8646380192367585E-3</v>
      </c>
    </row>
    <row r="241" spans="1:12" x14ac:dyDescent="0.25">
      <c r="A241" s="228" t="s">
        <v>425</v>
      </c>
      <c r="B241" s="202">
        <f t="shared" ref="B241:K241" si="9">B230/B$221/g_per_kg*kJ_per_Btu*Btu_per_gal_kero_LHV/kg_per_gal_kero</f>
        <v>1.6139174116723835E-2</v>
      </c>
      <c r="C241" s="202">
        <f t="shared" si="9"/>
        <v>1.5840607400410552E-2</v>
      </c>
      <c r="D241" s="202">
        <f t="shared" si="9"/>
        <v>1.9983463864484123E-2</v>
      </c>
      <c r="E241" s="202">
        <f t="shared" si="9"/>
        <v>1.6146330971392165E-2</v>
      </c>
      <c r="F241" s="202">
        <f t="shared" si="9"/>
        <v>1.2517395333519874E-2</v>
      </c>
      <c r="G241" s="202">
        <f t="shared" si="9"/>
        <v>1.560487299048818E-2</v>
      </c>
      <c r="H241" s="202">
        <f t="shared" si="9"/>
        <v>1.3488624812702122E-2</v>
      </c>
      <c r="I241" s="202">
        <f t="shared" si="9"/>
        <v>1.871532070199574E-2</v>
      </c>
      <c r="J241" s="202">
        <f t="shared" si="9"/>
        <v>1.6326302951585023E-2</v>
      </c>
      <c r="K241" s="246">
        <f t="shared" si="9"/>
        <v>1.6263787167787286E-2</v>
      </c>
    </row>
    <row r="242" spans="1:12" x14ac:dyDescent="0.25">
      <c r="A242" s="228" t="s">
        <v>426</v>
      </c>
      <c r="B242" s="202">
        <f t="shared" ref="B242:K242" si="10">B231/B$221/g_per_kg*kJ_per_Btu*Btu_per_gal_kero_LHV/kg_per_gal_kero</f>
        <v>1.9353499006809268E-4</v>
      </c>
      <c r="C242" s="202">
        <f t="shared" si="10"/>
        <v>1.9815336496587191E-4</v>
      </c>
      <c r="D242" s="202">
        <f t="shared" si="10"/>
        <v>2.0333916352828317E-4</v>
      </c>
      <c r="E242" s="202">
        <f t="shared" si="10"/>
        <v>2.0455577495704389E-4</v>
      </c>
      <c r="F242" s="202">
        <f t="shared" si="10"/>
        <v>1.8530466231502798E-4</v>
      </c>
      <c r="G242" s="202">
        <f t="shared" si="10"/>
        <v>1.9855662765674923E-4</v>
      </c>
      <c r="H242" s="202">
        <f t="shared" si="10"/>
        <v>1.9398950544627372E-4</v>
      </c>
      <c r="I242" s="202">
        <f t="shared" si="10"/>
        <v>1.9589243044634976E-4</v>
      </c>
      <c r="J242" s="202">
        <f t="shared" si="10"/>
        <v>2.0294774783491387E-4</v>
      </c>
      <c r="K242" s="246">
        <f t="shared" si="10"/>
        <v>2.034236178837678E-4</v>
      </c>
    </row>
    <row r="243" spans="1:12" x14ac:dyDescent="0.25">
      <c r="A243" s="228" t="s">
        <v>427</v>
      </c>
      <c r="B243" s="202">
        <f t="shared" ref="B243:K243" si="11">B232/B$221/g_per_kg*kJ_per_Btu*Btu_per_gal_kero_LHV/kg_per_gal_kero</f>
        <v>3.5437594164860445E-4</v>
      </c>
      <c r="C243" s="202">
        <f t="shared" si="11"/>
        <v>2.9397446249228174E-4</v>
      </c>
      <c r="D243" s="202">
        <f t="shared" si="11"/>
        <v>2.4507065789620871E-4</v>
      </c>
      <c r="E243" s="202">
        <f t="shared" si="11"/>
        <v>2.4320274957127165E-4</v>
      </c>
      <c r="F243" s="202">
        <f t="shared" si="11"/>
        <v>3.9778776709733149E-4</v>
      </c>
      <c r="G243" s="202">
        <f t="shared" si="11"/>
        <v>4.161299464130181E-4</v>
      </c>
      <c r="H243" s="202">
        <f t="shared" si="11"/>
        <v>4.4012069877261514E-4</v>
      </c>
      <c r="I243" s="202">
        <f t="shared" si="11"/>
        <v>3.3321246320274108E-4</v>
      </c>
      <c r="J243" s="202">
        <f t="shared" si="11"/>
        <v>2.6997410603675243E-4</v>
      </c>
      <c r="K243" s="246">
        <f t="shared" si="11"/>
        <v>2.5649474314202612E-4</v>
      </c>
    </row>
    <row r="244" spans="1:12" ht="18" x14ac:dyDescent="0.35">
      <c r="A244" s="221" t="s">
        <v>428</v>
      </c>
      <c r="B244" s="202">
        <f>B241*NOx_Species!$B$15</f>
        <v>1.4963304053586047E-3</v>
      </c>
      <c r="C244" s="202">
        <f>C241*NOx_Species!$B$15</f>
        <v>1.4686490350222688E-3</v>
      </c>
      <c r="D244" s="202">
        <f>D241*NOx_Species!$B$15</f>
        <v>1.852750603503773E-3</v>
      </c>
      <c r="E244" s="202">
        <f>E241*NOx_Species!$B$15</f>
        <v>1.4969939473198912E-3</v>
      </c>
      <c r="F244" s="202">
        <f>F241*NOx_Species!$B$15</f>
        <v>1.1605401303670811E-3</v>
      </c>
      <c r="G244" s="202">
        <f>G241*NOx_Species!$B$15</f>
        <v>1.4467931108835856E-3</v>
      </c>
      <c r="H244" s="202">
        <f>H241*NOx_Species!$B$15</f>
        <v>1.2505868818160958E-3</v>
      </c>
      <c r="I244" s="202">
        <f>I241*NOx_Species!$B$15</f>
        <v>1.7351757413295876E-3</v>
      </c>
      <c r="J244" s="202">
        <f>J241*NOx_Species!$B$15</f>
        <v>1.5136799031270176E-3</v>
      </c>
      <c r="K244" s="246">
        <f>K241*NOx_Species!$B$15</f>
        <v>1.5078838030642241E-3</v>
      </c>
      <c r="L244" t="s">
        <v>587</v>
      </c>
    </row>
    <row r="245" spans="1:12" x14ac:dyDescent="0.25">
      <c r="A245" s="221" t="s">
        <v>429</v>
      </c>
      <c r="B245" s="202">
        <f>B241*NOx_Species!$C$15</f>
        <v>1.4439714962073934E-2</v>
      </c>
      <c r="C245" s="202">
        <f>C241*NOx_Species!$C$15</f>
        <v>1.4172587397209335E-2</v>
      </c>
      <c r="D245" s="202">
        <f>D241*NOx_Species!$C$15</f>
        <v>1.7879200017988924E-2</v>
      </c>
      <c r="E245" s="202">
        <f>E241*NOx_Species!$C$15</f>
        <v>1.444611819811862E-2</v>
      </c>
      <c r="F245" s="202">
        <f>F241*NOx_Species!$C$15</f>
        <v>1.1199310409342814E-2</v>
      </c>
      <c r="G245" s="202">
        <f>G241*NOx_Species!$C$15</f>
        <v>1.3961675880832266E-2</v>
      </c>
      <c r="H245" s="202">
        <f>H241*NOx_Species!$C$15</f>
        <v>1.2068269176422652E-2</v>
      </c>
      <c r="I245" s="202">
        <f>I241*NOx_Species!$C$15</f>
        <v>1.674459265425398E-2</v>
      </c>
      <c r="J245" s="202">
        <f>J241*NOx_Species!$C$15</f>
        <v>1.4607139082852244E-2</v>
      </c>
      <c r="K245" s="246">
        <f>K241*NOx_Species!$C$15</f>
        <v>1.4551206227048022E-2</v>
      </c>
      <c r="L245" t="s">
        <v>587</v>
      </c>
    </row>
    <row r="246" spans="1:12" ht="15.75" thickBot="1" x14ac:dyDescent="0.3">
      <c r="A246" s="249" t="s">
        <v>430</v>
      </c>
      <c r="B246" s="250">
        <f>B241*NOx_Species!$D$15</f>
        <v>2.0312874929128146E-4</v>
      </c>
      <c r="C246" s="250">
        <f>C241*NOx_Species!$D$15</f>
        <v>1.9937096817893336E-4</v>
      </c>
      <c r="D246" s="250">
        <f>D241*NOx_Species!$D$15</f>
        <v>2.5151324299140632E-4</v>
      </c>
      <c r="E246" s="250">
        <f>E241*NOx_Species!$D$15</f>
        <v>2.0321882595363873E-4</v>
      </c>
      <c r="F246" s="250">
        <f>F241*NOx_Species!$D$15</f>
        <v>1.5754479380996711E-4</v>
      </c>
      <c r="G246" s="250">
        <f>G241*NOx_Species!$D$15</f>
        <v>1.9640399877231233E-4</v>
      </c>
      <c r="H246" s="250">
        <f>H241*NOx_Species!$D$15</f>
        <v>1.6976875446336146E-4</v>
      </c>
      <c r="I246" s="250">
        <f>I241*NOx_Species!$D$15</f>
        <v>2.3555230641215304E-4</v>
      </c>
      <c r="J246" s="250">
        <f>J241*NOx_Species!$D$15</f>
        <v>2.0548396560574574E-4</v>
      </c>
      <c r="K246" s="251">
        <f>K241*NOx_Species!$D$15</f>
        <v>2.0469713767502532E-4</v>
      </c>
    </row>
    <row r="248" spans="1:12" x14ac:dyDescent="0.25">
      <c r="A248" s="252" t="s">
        <v>431</v>
      </c>
    </row>
    <row r="249" spans="1:12" ht="15.75" thickBot="1" x14ac:dyDescent="0.3">
      <c r="A249" s="252"/>
    </row>
    <row r="250" spans="1:12" x14ac:dyDescent="0.25">
      <c r="A250" s="253" t="s">
        <v>432</v>
      </c>
      <c r="B250" s="254" t="s">
        <v>433</v>
      </c>
      <c r="C250" s="254" t="s">
        <v>434</v>
      </c>
      <c r="D250" s="255" t="s">
        <v>435</v>
      </c>
    </row>
    <row r="251" spans="1:12" x14ac:dyDescent="0.25">
      <c r="A251" s="564" t="s">
        <v>382</v>
      </c>
      <c r="B251" s="229" t="s">
        <v>436</v>
      </c>
      <c r="C251" s="256">
        <v>3838461</v>
      </c>
      <c r="D251" s="257">
        <f>C251/$C$262</f>
        <v>0.5040855177261041</v>
      </c>
    </row>
    <row r="252" spans="1:12" x14ac:dyDescent="0.25">
      <c r="A252" s="565"/>
      <c r="B252" s="229" t="s">
        <v>437</v>
      </c>
      <c r="C252" s="256">
        <v>131481</v>
      </c>
      <c r="D252" s="257">
        <f t="shared" ref="D252:D256" si="12">C252/$C$262</f>
        <v>1.7266729545030127E-2</v>
      </c>
    </row>
    <row r="253" spans="1:12" x14ac:dyDescent="0.25">
      <c r="A253" s="565"/>
      <c r="B253" s="229" t="s">
        <v>438</v>
      </c>
      <c r="C253" s="256">
        <v>120266</v>
      </c>
      <c r="D253" s="257">
        <f t="shared" si="12"/>
        <v>1.5793920760129549E-2</v>
      </c>
    </row>
    <row r="254" spans="1:12" x14ac:dyDescent="0.25">
      <c r="A254" s="565"/>
      <c r="B254" s="229" t="s">
        <v>439</v>
      </c>
      <c r="C254" s="256">
        <v>46721</v>
      </c>
      <c r="D254" s="257">
        <f t="shared" si="12"/>
        <v>6.1356307837128754E-3</v>
      </c>
    </row>
    <row r="255" spans="1:12" x14ac:dyDescent="0.25">
      <c r="A255" s="565"/>
      <c r="B255" s="229" t="s">
        <v>440</v>
      </c>
      <c r="C255" s="256">
        <v>3382535</v>
      </c>
      <c r="D255" s="257">
        <f t="shared" si="12"/>
        <v>0.44421108009216909</v>
      </c>
    </row>
    <row r="256" spans="1:12" x14ac:dyDescent="0.25">
      <c r="A256" s="565"/>
      <c r="B256" s="229" t="s">
        <v>441</v>
      </c>
      <c r="C256" s="256">
        <v>95238</v>
      </c>
      <c r="D256" s="257">
        <f t="shared" si="12"/>
        <v>1.2507121092854323E-2</v>
      </c>
    </row>
    <row r="257" spans="1:11" x14ac:dyDescent="0.25">
      <c r="A257" s="564" t="s">
        <v>383</v>
      </c>
      <c r="B257" s="258" t="s">
        <v>442</v>
      </c>
      <c r="C257" s="256">
        <v>22074</v>
      </c>
      <c r="D257" s="257">
        <f>C257/$C$263</f>
        <v>7.0032836815304811E-2</v>
      </c>
    </row>
    <row r="258" spans="1:11" x14ac:dyDescent="0.25">
      <c r="A258" s="565"/>
      <c r="B258" s="229" t="s">
        <v>443</v>
      </c>
      <c r="C258" s="256">
        <v>220272</v>
      </c>
      <c r="D258" s="257">
        <f t="shared" ref="D258:D260" si="13">C258/$C$263</f>
        <v>0.69884357302622191</v>
      </c>
    </row>
    <row r="259" spans="1:11" x14ac:dyDescent="0.25">
      <c r="A259" s="565"/>
      <c r="B259" s="194" t="s">
        <v>444</v>
      </c>
      <c r="C259" s="259">
        <v>41782</v>
      </c>
      <c r="D259" s="257">
        <f t="shared" si="13"/>
        <v>0.13255920937832136</v>
      </c>
    </row>
    <row r="260" spans="1:11" ht="15.75" thickBot="1" x14ac:dyDescent="0.3">
      <c r="A260" s="566"/>
      <c r="B260" s="208" t="s">
        <v>445</v>
      </c>
      <c r="C260" s="260">
        <v>31067</v>
      </c>
      <c r="D260" s="261">
        <f t="shared" si="13"/>
        <v>9.8564380780151964E-2</v>
      </c>
    </row>
    <row r="261" spans="1:11" ht="15.75" thickBot="1" x14ac:dyDescent="0.3">
      <c r="A261" s="252"/>
    </row>
    <row r="262" spans="1:11" x14ac:dyDescent="0.25">
      <c r="A262" s="252"/>
      <c r="B262" s="262" t="s">
        <v>446</v>
      </c>
      <c r="C262" s="263">
        <f>SUM(C251:C256)</f>
        <v>7614702</v>
      </c>
    </row>
    <row r="263" spans="1:11" ht="15.75" thickBot="1" x14ac:dyDescent="0.3">
      <c r="B263" s="264" t="s">
        <v>447</v>
      </c>
      <c r="C263" s="265">
        <f>SUM(C257:C260)</f>
        <v>315195</v>
      </c>
    </row>
    <row r="265" spans="1:11" x14ac:dyDescent="0.25">
      <c r="A265" s="231"/>
      <c r="B265" s="573" t="s">
        <v>382</v>
      </c>
      <c r="C265" s="573"/>
      <c r="D265" s="573"/>
      <c r="E265" s="573"/>
      <c r="F265" s="573"/>
      <c r="G265" s="573"/>
      <c r="H265" s="573" t="s">
        <v>383</v>
      </c>
      <c r="I265" s="573"/>
      <c r="J265" s="573"/>
      <c r="K265" s="573"/>
    </row>
    <row r="266" spans="1:11" x14ac:dyDescent="0.25">
      <c r="A266" s="266" t="s">
        <v>448</v>
      </c>
      <c r="B266" s="267" t="s">
        <v>385</v>
      </c>
      <c r="C266" s="267" t="s">
        <v>386</v>
      </c>
      <c r="D266" s="267" t="s">
        <v>387</v>
      </c>
      <c r="E266" s="267" t="s">
        <v>388</v>
      </c>
      <c r="F266" s="267" t="s">
        <v>389</v>
      </c>
      <c r="G266" s="267" t="s">
        <v>390</v>
      </c>
      <c r="H266" s="267" t="s">
        <v>391</v>
      </c>
      <c r="I266" s="267" t="s">
        <v>392</v>
      </c>
      <c r="J266" s="267" t="s">
        <v>393</v>
      </c>
      <c r="K266" s="267" t="s">
        <v>394</v>
      </c>
    </row>
    <row r="267" spans="1:11" x14ac:dyDescent="0.25">
      <c r="A267" s="231" t="s">
        <v>420</v>
      </c>
      <c r="B267" s="202">
        <f>B236*$D$251</f>
        <v>2.4018916462509765E-6</v>
      </c>
      <c r="C267" s="202">
        <f>C236*$D$252</f>
        <v>4.8872015128965336E-8</v>
      </c>
      <c r="D267" s="202">
        <f>D236*$D$253</f>
        <v>1.9318838960256818E-8</v>
      </c>
      <c r="E267" s="202">
        <f>E236*$D$254</f>
        <v>7.0236491811538126E-9</v>
      </c>
      <c r="F267" s="202">
        <f>F236*$D$255</f>
        <v>2.7773488211124725E-6</v>
      </c>
      <c r="G267" s="202">
        <f>G236*$D$256</f>
        <v>8.3105512158856298E-8</v>
      </c>
      <c r="H267" s="202">
        <f>H236*$D$257</f>
        <v>5.2025915829221842E-7</v>
      </c>
      <c r="I267" s="202">
        <f>I236*$D$258</f>
        <v>2.8576541573770912E-6</v>
      </c>
      <c r="J267" s="202">
        <f>J236*$D$259</f>
        <v>2.6596215030840083E-7</v>
      </c>
      <c r="K267" s="202">
        <f>K236*$D$260</f>
        <v>1.5526532635958142E-7</v>
      </c>
    </row>
    <row r="268" spans="1:11" x14ac:dyDescent="0.25">
      <c r="A268" s="231" t="s">
        <v>421</v>
      </c>
      <c r="B268" s="202">
        <f>B237*$D$251</f>
        <v>3.3788879211164237E-5</v>
      </c>
      <c r="C268" s="202">
        <f>C237*$D$252</f>
        <v>1.1426193236696937E-6</v>
      </c>
      <c r="D268" s="202">
        <f>D237*$D$253</f>
        <v>1.0347581672677204E-6</v>
      </c>
      <c r="E268" s="202">
        <f>E237*$D$254</f>
        <v>7.893633702426793E-7</v>
      </c>
      <c r="F268" s="202">
        <f>F237*$D$255</f>
        <v>2.9969861003331014E-5</v>
      </c>
      <c r="G268" s="202">
        <f>G237*$D$256</f>
        <v>8.4784411394388777E-7</v>
      </c>
      <c r="H268" s="202">
        <f>H237*$D$257</f>
        <v>4.7837666001460579E-6</v>
      </c>
      <c r="I268" s="202">
        <f>I237*$D$258</f>
        <v>4.6667145578323395E-5</v>
      </c>
      <c r="J268" s="202">
        <f>J237*$D$259</f>
        <v>8.7219940468784378E-6</v>
      </c>
      <c r="K268" s="202">
        <f>K237*$D$260</f>
        <v>1.2623746099670318E-5</v>
      </c>
    </row>
    <row r="269" spans="1:11" x14ac:dyDescent="0.25">
      <c r="A269" s="268" t="s">
        <v>422</v>
      </c>
      <c r="B269" s="202">
        <f>B238*$D$251</f>
        <v>0.18675558819814031</v>
      </c>
      <c r="C269" s="202">
        <f>C238*$D$252</f>
        <v>3.7964955958552462E-3</v>
      </c>
      <c r="D269" s="202">
        <f>D238*$D$253</f>
        <v>1.5089270667182845E-3</v>
      </c>
      <c r="E269" s="202">
        <f>E238*$D$254</f>
        <v>5.4724137791811896E-4</v>
      </c>
      <c r="F269" s="202">
        <f>F238*$D$255</f>
        <v>0.21538623510668153</v>
      </c>
      <c r="G269" s="202">
        <f>G238*$D$256</f>
        <v>6.3938079219860843E-3</v>
      </c>
      <c r="H269" s="202">
        <f>H238*$D$257</f>
        <v>4.0573670206437144E-2</v>
      </c>
      <c r="I269" s="202">
        <f>I238*$D$258</f>
        <v>0.22152723963799265</v>
      </c>
      <c r="J269" s="202">
        <f>J238*$D$259</f>
        <v>2.0599029288591832E-2</v>
      </c>
      <c r="K269" s="202">
        <f>K238*$D$260</f>
        <v>1.2066816124684862E-2</v>
      </c>
    </row>
    <row r="270" spans="1:11" x14ac:dyDescent="0.25">
      <c r="A270" s="269" t="s">
        <v>423</v>
      </c>
      <c r="B270" s="202">
        <f>B239*$D$251</f>
        <v>2.9205116527479161E-4</v>
      </c>
      <c r="C270" s="202">
        <f>C239*$D$252</f>
        <v>5.1808531059461107E-6</v>
      </c>
      <c r="D270" s="202">
        <f>D239*$D$253</f>
        <v>2.8029463390857828E-6</v>
      </c>
      <c r="E270" s="202">
        <f>E239*$D$254</f>
        <v>1.5576988828141739E-6</v>
      </c>
      <c r="F270" s="202">
        <f>F239*$D$255</f>
        <v>2.1666154834086584E-4</v>
      </c>
      <c r="G270" s="202">
        <f>G239*$D$256</f>
        <v>4.8184408059781343E-5</v>
      </c>
      <c r="H270" s="202">
        <f>H239*$D$257</f>
        <v>9.2926793053452848E-5</v>
      </c>
      <c r="I270" s="202">
        <f>I239*$D$258</f>
        <v>5.4744151543802458E-4</v>
      </c>
      <c r="J270" s="202">
        <f>J239*$D$259</f>
        <v>6.0610688077635068E-5</v>
      </c>
      <c r="K270" s="202">
        <f>K239*$D$260</f>
        <v>4.046180651598875E-5</v>
      </c>
    </row>
    <row r="271" spans="1:11" x14ac:dyDescent="0.25">
      <c r="A271" s="269" t="s">
        <v>424</v>
      </c>
      <c r="B271" s="202">
        <f>B240*$D$251</f>
        <v>2.0718607330256519E-3</v>
      </c>
      <c r="C271" s="202">
        <f>C240*$D$252</f>
        <v>5.1567317250884664E-5</v>
      </c>
      <c r="D271" s="202">
        <f>D240*$D$253</f>
        <v>2.4577221162456904E-5</v>
      </c>
      <c r="E271" s="202">
        <f>E240*$D$254</f>
        <v>1.0298479474207124E-5</v>
      </c>
      <c r="F271" s="202">
        <f>F240*$D$255</f>
        <v>2.6512345123986918E-3</v>
      </c>
      <c r="G271" s="202">
        <f>G240*$D$256</f>
        <v>2.495963530158244E-4</v>
      </c>
      <c r="H271" s="202">
        <f>H240*$D$257</f>
        <v>4.8197593721033814E-4</v>
      </c>
      <c r="I271" s="202">
        <f>I240*$D$258</f>
        <v>2.7159522983335989E-3</v>
      </c>
      <c r="J271" s="202">
        <f>J240*$D$259</f>
        <v>3.6478534145240477E-4</v>
      </c>
      <c r="K271" s="202">
        <f>K240*$D$260</f>
        <v>1.8378689174520019E-4</v>
      </c>
    </row>
    <row r="272" spans="1:11" x14ac:dyDescent="0.25">
      <c r="A272" s="231" t="s">
        <v>426</v>
      </c>
      <c r="B272" s="202">
        <f>B242*$D$251</f>
        <v>9.755818566659091E-5</v>
      </c>
      <c r="C272" s="202">
        <f>C242*$D$252</f>
        <v>3.4214605613033582E-6</v>
      </c>
      <c r="D272" s="202">
        <f>D242*$D$253</f>
        <v>3.2115226361967289E-6</v>
      </c>
      <c r="E272" s="202">
        <f>E242*$D$254</f>
        <v>1.2550787098126818E-6</v>
      </c>
      <c r="F272" s="202">
        <f>F242*$D$255</f>
        <v>8.2314384193073241E-5</v>
      </c>
      <c r="G272" s="202">
        <f>G242*$D$256</f>
        <v>2.4833717858917502E-6</v>
      </c>
      <c r="H272" s="202">
        <f>H242*$D$257</f>
        <v>1.3585635378800571E-5</v>
      </c>
      <c r="I272" s="202">
        <f>I242*$D$258</f>
        <v>1.3689816602191772E-4</v>
      </c>
      <c r="J272" s="202">
        <f>J242*$D$259</f>
        <v>2.6902592998107115E-5</v>
      </c>
      <c r="K272" s="202">
        <f>K242*$D$260</f>
        <v>2.0050322932771821E-5</v>
      </c>
    </row>
    <row r="273" spans="1:12" x14ac:dyDescent="0.25">
      <c r="A273" s="231" t="s">
        <v>427</v>
      </c>
      <c r="B273" s="202">
        <f>B243*$D$251</f>
        <v>1.7863578001561244E-4</v>
      </c>
      <c r="C273" s="202">
        <f>C243*$D$252</f>
        <v>5.0759775369998318E-6</v>
      </c>
      <c r="D273" s="202">
        <f>D243*$D$253</f>
        <v>3.8706265514455378E-6</v>
      </c>
      <c r="E273" s="202">
        <f>E243*$D$254</f>
        <v>1.4922022769531076E-6</v>
      </c>
      <c r="F273" s="202">
        <f>F243*$D$255</f>
        <v>1.7670173366975781E-4</v>
      </c>
      <c r="G273" s="202">
        <f>G243*$D$256</f>
        <v>5.2045876301505977E-6</v>
      </c>
      <c r="H273" s="202">
        <f>H243*$D$257</f>
        <v>3.0822901076180478E-5</v>
      </c>
      <c r="I273" s="202">
        <f>I243*$D$258</f>
        <v>2.3286338836147206E-4</v>
      </c>
      <c r="J273" s="202">
        <f>J243*$D$259</f>
        <v>3.5787554048850996E-5</v>
      </c>
      <c r="K273" s="202">
        <f>K243*$D$260</f>
        <v>2.5281245531157933E-5</v>
      </c>
    </row>
    <row r="274" spans="1:12" ht="18" x14ac:dyDescent="0.35">
      <c r="A274" s="231" t="s">
        <v>428</v>
      </c>
      <c r="B274" s="202">
        <f>B244*$D$251</f>
        <v>7.542784870745035E-4</v>
      </c>
      <c r="C274" s="202">
        <f>C244*$D$252</f>
        <v>2.5358765684298995E-5</v>
      </c>
      <c r="D274" s="202">
        <f>D244*$D$253</f>
        <v>2.9262196220020791E-5</v>
      </c>
      <c r="E274" s="202">
        <f>E244*$D$254</f>
        <v>9.1850021462077747E-6</v>
      </c>
      <c r="F274" s="202">
        <f>F244*$D$255</f>
        <v>5.1552478480066787E-4</v>
      </c>
      <c r="G274" s="202">
        <f>G244*$D$256</f>
        <v>1.8095216634128417E-5</v>
      </c>
      <c r="H274" s="202">
        <f>H244*$D$257</f>
        <v>8.7582147017587519E-5</v>
      </c>
      <c r="I274" s="202">
        <f>I244*$D$258</f>
        <v>1.2126164148991924E-3</v>
      </c>
      <c r="J274" s="202">
        <f>J244*$D$259</f>
        <v>2.0065221121037151E-4</v>
      </c>
      <c r="K274" s="202">
        <f>K244*$D$260</f>
        <v>1.4862363333744585E-4</v>
      </c>
      <c r="L274" t="s">
        <v>587</v>
      </c>
    </row>
    <row r="275" spans="1:12" x14ac:dyDescent="0.25">
      <c r="A275" s="231" t="s">
        <v>429</v>
      </c>
      <c r="B275" s="202">
        <f>B245*$D$251</f>
        <v>7.2788511924744108E-3</v>
      </c>
      <c r="C275" s="202">
        <f>C245*$D$252</f>
        <v>2.4471423354091603E-4</v>
      </c>
      <c r="D275" s="202">
        <f>D245*$D$253</f>
        <v>2.8238266833862389E-4</v>
      </c>
      <c r="E275" s="202">
        <f>E245*$D$254</f>
        <v>8.8636047521531371E-5</v>
      </c>
      <c r="F275" s="202">
        <f>F245*$D$255</f>
        <v>4.9748577732216439E-3</v>
      </c>
      <c r="G275" s="202">
        <f>G245*$D$256</f>
        <v>1.7462037090075269E-4</v>
      </c>
      <c r="H275" s="202">
        <f>H245*$D$257</f>
        <v>8.4517512587558056E-4</v>
      </c>
      <c r="I275" s="202">
        <f>I245*$D$258</f>
        <v>1.1701850959367481E-2</v>
      </c>
      <c r="J275" s="202">
        <f>J245*$D$259</f>
        <v>1.9363108081020717E-3</v>
      </c>
      <c r="K275" s="202">
        <f>K245*$D$260</f>
        <v>1.4342306313732795E-3</v>
      </c>
    </row>
    <row r="276" spans="1:12" x14ac:dyDescent="0.25">
      <c r="A276" s="231" t="s">
        <v>430</v>
      </c>
      <c r="B276" s="202">
        <f>B246*$D$251</f>
        <v>1.0239426075155161E-4</v>
      </c>
      <c r="C276" s="202">
        <f>C246*$D$252</f>
        <v>3.4424845866764497E-6</v>
      </c>
      <c r="D276" s="202">
        <f>D246*$D$253</f>
        <v>3.9723802299294802E-6</v>
      </c>
      <c r="E276" s="202">
        <f>E246*$D$254</f>
        <v>1.2468756843511347E-6</v>
      </c>
      <c r="F276" s="202">
        <f>F246*$D$255</f>
        <v>6.9983143021223564E-5</v>
      </c>
      <c r="G276" s="202">
        <f>G246*$D$256</f>
        <v>2.4564485957661219E-6</v>
      </c>
      <c r="H276" s="202">
        <f>H246*$D$257</f>
        <v>1.1889387477670144E-5</v>
      </c>
      <c r="I276" s="202">
        <f>I246*$D$258</f>
        <v>1.6461421544763648E-4</v>
      </c>
      <c r="J276" s="202">
        <f>J246*$D$259</f>
        <v>2.7238792020619834E-5</v>
      </c>
      <c r="K276" s="202">
        <f>K246*$D$260</f>
        <v>2.0175846622408385E-5</v>
      </c>
    </row>
    <row r="277" spans="1:12" ht="15.75" thickBot="1" x14ac:dyDescent="0.3"/>
    <row r="278" spans="1:12" x14ac:dyDescent="0.25">
      <c r="A278" s="270" t="s">
        <v>449</v>
      </c>
      <c r="B278" s="271"/>
      <c r="C278" s="272"/>
    </row>
    <row r="279" spans="1:12" x14ac:dyDescent="0.25">
      <c r="A279" s="273" t="s">
        <v>450</v>
      </c>
      <c r="B279" s="274"/>
      <c r="C279" s="275"/>
    </row>
    <row r="280" spans="1:12" x14ac:dyDescent="0.25">
      <c r="A280" s="276" t="s">
        <v>350</v>
      </c>
      <c r="B280" s="277" t="s">
        <v>382</v>
      </c>
      <c r="C280" s="278" t="s">
        <v>383</v>
      </c>
    </row>
    <row r="281" spans="1:12" ht="18" x14ac:dyDescent="0.35">
      <c r="A281" s="279" t="s">
        <v>451</v>
      </c>
      <c r="B281" s="280">
        <f t="shared" ref="B281:B290" si="14">SUM(B267:G267)</f>
        <v>5.3375604827926822E-6</v>
      </c>
      <c r="C281" s="281">
        <f t="shared" ref="C281:C290" si="15">SUM(H267:K267)</f>
        <v>3.7991407923372918E-6</v>
      </c>
    </row>
    <row r="282" spans="1:12" ht="18" x14ac:dyDescent="0.35">
      <c r="A282" s="279" t="s">
        <v>452</v>
      </c>
      <c r="B282" s="280">
        <f t="shared" si="14"/>
        <v>6.7573325189619236E-5</v>
      </c>
      <c r="C282" s="281">
        <f t="shared" si="15"/>
        <v>7.2796652325018206E-5</v>
      </c>
    </row>
    <row r="283" spans="1:12" ht="18" x14ac:dyDescent="0.35">
      <c r="A283" s="282" t="s">
        <v>453</v>
      </c>
      <c r="B283" s="280">
        <f t="shared" si="14"/>
        <v>0.41438829526729959</v>
      </c>
      <c r="C283" s="281">
        <f t="shared" si="15"/>
        <v>0.29476675525770646</v>
      </c>
    </row>
    <row r="284" spans="1:12" x14ac:dyDescent="0.25">
      <c r="A284" s="283" t="s">
        <v>423</v>
      </c>
      <c r="B284" s="280">
        <f t="shared" si="14"/>
        <v>5.6643862000328488E-4</v>
      </c>
      <c r="C284" s="281">
        <f t="shared" si="15"/>
        <v>7.4144080308510124E-4</v>
      </c>
    </row>
    <row r="285" spans="1:12" x14ac:dyDescent="0.25">
      <c r="A285" s="283" t="s">
        <v>424</v>
      </c>
      <c r="B285" s="280">
        <f t="shared" si="14"/>
        <v>5.0591346163277161E-3</v>
      </c>
      <c r="C285" s="281">
        <f t="shared" si="15"/>
        <v>3.7465004687415419E-3</v>
      </c>
    </row>
    <row r="286" spans="1:12" ht="18" x14ac:dyDescent="0.35">
      <c r="A286" s="279" t="s">
        <v>454</v>
      </c>
      <c r="B286" s="280">
        <f t="shared" si="14"/>
        <v>1.9024400355286867E-4</v>
      </c>
      <c r="C286" s="281">
        <f t="shared" si="15"/>
        <v>1.9743671733159722E-4</v>
      </c>
    </row>
    <row r="287" spans="1:12" ht="18" x14ac:dyDescent="0.35">
      <c r="A287" s="279" t="s">
        <v>455</v>
      </c>
      <c r="B287" s="280">
        <f t="shared" si="14"/>
        <v>3.7098090768091933E-4</v>
      </c>
      <c r="C287" s="281">
        <f t="shared" si="15"/>
        <v>3.2475508901766144E-4</v>
      </c>
    </row>
    <row r="288" spans="1:12" ht="18" x14ac:dyDescent="0.35">
      <c r="A288" s="279" t="s">
        <v>428</v>
      </c>
      <c r="B288" s="280">
        <f t="shared" si="14"/>
        <v>1.3517044525598275E-3</v>
      </c>
      <c r="C288" s="281">
        <f t="shared" si="15"/>
        <v>1.6494744064645974E-3</v>
      </c>
      <c r="D288" t="s">
        <v>587</v>
      </c>
    </row>
    <row r="289" spans="1:3" x14ac:dyDescent="0.25">
      <c r="A289" s="279" t="s">
        <v>429</v>
      </c>
      <c r="B289" s="280">
        <f t="shared" si="14"/>
        <v>1.3044062285997879E-2</v>
      </c>
      <c r="C289" s="281">
        <f t="shared" si="15"/>
        <v>1.5917567524718412E-2</v>
      </c>
    </row>
    <row r="290" spans="1:3" ht="15.75" thickBot="1" x14ac:dyDescent="0.3">
      <c r="A290" s="284" t="s">
        <v>430</v>
      </c>
      <c r="B290" s="285">
        <f t="shared" si="14"/>
        <v>1.8349559286949836E-4</v>
      </c>
      <c r="C290" s="286">
        <f t="shared" si="15"/>
        <v>2.2391824156833487E-4</v>
      </c>
    </row>
    <row r="305" spans="1:1" x14ac:dyDescent="0.25">
      <c r="A305" s="287"/>
    </row>
    <row r="306" spans="1:1" x14ac:dyDescent="0.25">
      <c r="A306" s="287"/>
    </row>
    <row r="307" spans="1:1" x14ac:dyDescent="0.25">
      <c r="A307" s="287"/>
    </row>
    <row r="308" spans="1:1" x14ac:dyDescent="0.25">
      <c r="A308" s="287"/>
    </row>
    <row r="309" spans="1:1" x14ac:dyDescent="0.25">
      <c r="A309" s="287"/>
    </row>
    <row r="310" spans="1:1" x14ac:dyDescent="0.25">
      <c r="A310" s="287"/>
    </row>
    <row r="311" spans="1:1" x14ac:dyDescent="0.25">
      <c r="A311" s="287"/>
    </row>
    <row r="312" spans="1:1" x14ac:dyDescent="0.25">
      <c r="A312" s="287"/>
    </row>
    <row r="313" spans="1:1" x14ac:dyDescent="0.25">
      <c r="A313" s="287"/>
    </row>
    <row r="314" spans="1:1" x14ac:dyDescent="0.25">
      <c r="A314" s="287"/>
    </row>
    <row r="315" spans="1:1" x14ac:dyDescent="0.25">
      <c r="A315" s="287"/>
    </row>
    <row r="316" spans="1:1" x14ac:dyDescent="0.25">
      <c r="A316" s="287"/>
    </row>
    <row r="317" spans="1:1" x14ac:dyDescent="0.25">
      <c r="A317" s="287"/>
    </row>
    <row r="318" spans="1:1" x14ac:dyDescent="0.25">
      <c r="A318" s="287"/>
    </row>
    <row r="319" spans="1:1" x14ac:dyDescent="0.25">
      <c r="A319" s="287"/>
    </row>
    <row r="320" spans="1:1" x14ac:dyDescent="0.25">
      <c r="A320" s="287"/>
    </row>
    <row r="321" spans="1:1" x14ac:dyDescent="0.25">
      <c r="A321" s="287"/>
    </row>
    <row r="322" spans="1:1" x14ac:dyDescent="0.25">
      <c r="A322" s="287"/>
    </row>
    <row r="323" spans="1:1" x14ac:dyDescent="0.25">
      <c r="A323" s="287"/>
    </row>
    <row r="324" spans="1:1" x14ac:dyDescent="0.25">
      <c r="A324" s="287"/>
    </row>
    <row r="325" spans="1:1" x14ac:dyDescent="0.25">
      <c r="A325" s="287"/>
    </row>
    <row r="326" spans="1:1" x14ac:dyDescent="0.25">
      <c r="A326" s="287"/>
    </row>
    <row r="327" spans="1:1" x14ac:dyDescent="0.25">
      <c r="A327" s="288"/>
    </row>
    <row r="328" spans="1:1" x14ac:dyDescent="0.25">
      <c r="A328" s="287"/>
    </row>
    <row r="329" spans="1:1" x14ac:dyDescent="0.25">
      <c r="A329" s="287"/>
    </row>
    <row r="330" spans="1:1" x14ac:dyDescent="0.25">
      <c r="A330" s="287"/>
    </row>
    <row r="331" spans="1:1" x14ac:dyDescent="0.25">
      <c r="A331" s="287"/>
    </row>
    <row r="332" spans="1:1" x14ac:dyDescent="0.25">
      <c r="A332" s="287"/>
    </row>
    <row r="333" spans="1:1" x14ac:dyDescent="0.25">
      <c r="A333" s="287"/>
    </row>
    <row r="334" spans="1:1" x14ac:dyDescent="0.25">
      <c r="A334" s="287"/>
    </row>
    <row r="335" spans="1:1" x14ac:dyDescent="0.25">
      <c r="A335" s="287"/>
    </row>
    <row r="336" spans="1:1" x14ac:dyDescent="0.25">
      <c r="A336" s="287"/>
    </row>
    <row r="337" spans="1:1" x14ac:dyDescent="0.25">
      <c r="A337" s="287"/>
    </row>
    <row r="338" spans="1:1" x14ac:dyDescent="0.25">
      <c r="A338" s="288"/>
    </row>
    <row r="340" spans="1:1" x14ac:dyDescent="0.25">
      <c r="A340" s="289"/>
    </row>
    <row r="341" spans="1:1" x14ac:dyDescent="0.25">
      <c r="A341" s="289"/>
    </row>
    <row r="342" spans="1:1" x14ac:dyDescent="0.25">
      <c r="A342" s="289"/>
    </row>
    <row r="343" spans="1:1" x14ac:dyDescent="0.25">
      <c r="A343" s="289"/>
    </row>
    <row r="344" spans="1:1" x14ac:dyDescent="0.25">
      <c r="A344" s="289"/>
    </row>
  </sheetData>
  <autoFilter ref="A89:H150">
    <sortState ref="A90:H150">
      <sortCondition ref="D89:D150"/>
    </sortState>
  </autoFilter>
  <mergeCells count="14">
    <mergeCell ref="B265:G265"/>
    <mergeCell ref="H265:K265"/>
    <mergeCell ref="B223:G223"/>
    <mergeCell ref="H223:K223"/>
    <mergeCell ref="B234:G234"/>
    <mergeCell ref="H234:K234"/>
    <mergeCell ref="A251:A256"/>
    <mergeCell ref="A257:A260"/>
    <mergeCell ref="B155:N155"/>
    <mergeCell ref="B178:N178"/>
    <mergeCell ref="B197:G197"/>
    <mergeCell ref="H197:K197"/>
    <mergeCell ref="B219:G219"/>
    <mergeCell ref="H219:K219"/>
  </mergeCells>
  <pageMargins left="0.7" right="0.7" top="0.75" bottom="0.75" header="0.3" footer="0.3"/>
  <pageSetup orientation="portrait" r:id="rId1"/>
  <ignoredErrors>
    <ignoredError sqref="C262:C263" formulaRange="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62"/>
  <sheetViews>
    <sheetView workbookViewId="0">
      <selection activeCell="C14" sqref="C14"/>
    </sheetView>
  </sheetViews>
  <sheetFormatPr defaultRowHeight="15" x14ac:dyDescent="0.25"/>
  <cols>
    <col min="1" max="1" width="84.42578125" bestFit="1" customWidth="1"/>
    <col min="3" max="3" width="22.42578125" customWidth="1"/>
    <col min="4" max="4" width="12.85546875" customWidth="1"/>
    <col min="5" max="5" width="23" customWidth="1"/>
    <col min="6" max="6" width="22.7109375" customWidth="1"/>
    <col min="7" max="7" width="23.7109375" customWidth="1"/>
    <col min="8" max="8" width="17.28515625" customWidth="1"/>
    <col min="9" max="9" width="17.140625" customWidth="1"/>
    <col min="10" max="10" width="14" customWidth="1"/>
    <col min="12" max="12" width="13.140625" bestFit="1" customWidth="1"/>
  </cols>
  <sheetData>
    <row r="1" spans="1:7" ht="20.25" x14ac:dyDescent="0.3">
      <c r="A1" s="212"/>
      <c r="B1" s="213"/>
      <c r="C1" s="214"/>
      <c r="D1" s="67" t="s">
        <v>530</v>
      </c>
    </row>
    <row r="2" spans="1:7" ht="15.75" thickBot="1" x14ac:dyDescent="0.3">
      <c r="A2" s="406" t="s">
        <v>573</v>
      </c>
      <c r="B2" s="215"/>
      <c r="C2" s="215"/>
      <c r="D2" s="217"/>
    </row>
    <row r="3" spans="1:7" ht="15.75" x14ac:dyDescent="0.25">
      <c r="A3" s="382" t="s">
        <v>456</v>
      </c>
      <c r="B3" s="241"/>
      <c r="C3" s="242"/>
      <c r="D3" s="217"/>
    </row>
    <row r="4" spans="1:7" x14ac:dyDescent="0.25">
      <c r="A4" s="291" t="s">
        <v>457</v>
      </c>
      <c r="B4" s="215">
        <v>9.75</v>
      </c>
      <c r="C4" s="248" t="s">
        <v>458</v>
      </c>
      <c r="D4" s="215"/>
      <c r="E4" s="183"/>
    </row>
    <row r="5" spans="1:7" x14ac:dyDescent="0.25">
      <c r="A5" s="292" t="s">
        <v>459</v>
      </c>
      <c r="B5" s="239">
        <f>0.41/g_per_kg</f>
        <v>4.0999999999999999E-4</v>
      </c>
      <c r="C5" s="248" t="s">
        <v>458</v>
      </c>
      <c r="D5" s="239"/>
      <c r="E5" s="183"/>
    </row>
    <row r="6" spans="1:7" ht="15.75" thickBot="1" x14ac:dyDescent="0.3">
      <c r="A6" s="293" t="s">
        <v>421</v>
      </c>
      <c r="B6" s="294">
        <f>0.08/g_per_kg</f>
        <v>8.0000000000000007E-5</v>
      </c>
      <c r="C6" s="296" t="s">
        <v>458</v>
      </c>
      <c r="D6" s="239"/>
      <c r="E6" s="183"/>
    </row>
    <row r="7" spans="1:7" x14ac:dyDescent="0.25">
      <c r="A7" s="333"/>
      <c r="B7" s="217"/>
      <c r="C7" s="217"/>
      <c r="D7" s="217"/>
    </row>
    <row r="8" spans="1:7" x14ac:dyDescent="0.25">
      <c r="A8" s="217"/>
      <c r="B8" s="215"/>
      <c r="C8" s="215"/>
      <c r="D8" s="217"/>
    </row>
    <row r="9" spans="1:7" x14ac:dyDescent="0.25">
      <c r="A9" s="212"/>
      <c r="B9" s="239"/>
      <c r="C9" s="215"/>
      <c r="D9" s="217"/>
    </row>
    <row r="10" spans="1:7" x14ac:dyDescent="0.25">
      <c r="A10" s="212"/>
      <c r="B10" s="239"/>
      <c r="C10" s="215"/>
      <c r="D10" s="217"/>
    </row>
    <row r="11" spans="1:7" x14ac:dyDescent="0.25">
      <c r="A11" s="333"/>
      <c r="B11" s="215"/>
      <c r="C11" s="215"/>
      <c r="D11" s="217"/>
    </row>
    <row r="12" spans="1:7" x14ac:dyDescent="0.25">
      <c r="A12" s="217"/>
      <c r="B12" s="215"/>
      <c r="C12" s="215"/>
      <c r="D12" s="217"/>
    </row>
    <row r="13" spans="1:7" x14ac:dyDescent="0.25">
      <c r="A13" s="217"/>
      <c r="B13" s="239"/>
      <c r="C13" s="215"/>
      <c r="D13" s="217"/>
      <c r="F13" s="217"/>
      <c r="G13" s="217"/>
    </row>
    <row r="14" spans="1:7" x14ac:dyDescent="0.25">
      <c r="A14" s="217"/>
      <c r="B14" s="239"/>
      <c r="C14" s="215"/>
      <c r="D14" s="217"/>
      <c r="F14" s="217"/>
      <c r="G14" s="217"/>
    </row>
    <row r="15" spans="1:7" x14ac:dyDescent="0.25">
      <c r="F15" s="297"/>
      <c r="G15" s="217"/>
    </row>
    <row r="16" spans="1:7" x14ac:dyDescent="0.25">
      <c r="F16" s="217"/>
      <c r="G16" s="217"/>
    </row>
    <row r="20" spans="1:13" x14ac:dyDescent="0.25">
      <c r="C20" s="298">
        <v>43.244999999999997</v>
      </c>
      <c r="D20" s="298" t="s">
        <v>461</v>
      </c>
      <c r="E20" s="299" t="s">
        <v>574</v>
      </c>
    </row>
    <row r="21" spans="1:13" x14ac:dyDescent="0.25">
      <c r="C21" s="300">
        <v>947.81712000000005</v>
      </c>
      <c r="D21" t="s">
        <v>462</v>
      </c>
      <c r="E21" s="299"/>
      <c r="J21" s="288"/>
      <c r="K21" s="288"/>
      <c r="L21" s="288"/>
      <c r="M21" s="288"/>
    </row>
    <row r="22" spans="1:13" x14ac:dyDescent="0.25">
      <c r="C22">
        <f>C20*C21</f>
        <v>40988.351354400002</v>
      </c>
      <c r="D22" t="s">
        <v>463</v>
      </c>
    </row>
    <row r="23" spans="1:13" x14ac:dyDescent="0.25">
      <c r="C23">
        <v>6.88</v>
      </c>
      <c r="D23" t="s">
        <v>464</v>
      </c>
      <c r="E23" s="298" t="s">
        <v>575</v>
      </c>
    </row>
    <row r="24" spans="1:13" ht="15.75" thickBot="1" x14ac:dyDescent="0.3">
      <c r="C24">
        <f>C23/2.20462/3.78541</f>
        <v>0.82440718889557574</v>
      </c>
      <c r="D24" s="298" t="s">
        <v>465</v>
      </c>
    </row>
    <row r="25" spans="1:13" x14ac:dyDescent="0.25">
      <c r="C25">
        <f>C22*C24</f>
        <v>33791.091517545072</v>
      </c>
      <c r="D25" t="s">
        <v>466</v>
      </c>
      <c r="H25" s="295" t="s">
        <v>467</v>
      </c>
      <c r="I25" s="301"/>
      <c r="J25" s="301"/>
      <c r="K25" s="302"/>
    </row>
    <row r="26" spans="1:13" x14ac:dyDescent="0.25">
      <c r="C26">
        <v>3.7854100000000002</v>
      </c>
      <c r="D26" t="s">
        <v>468</v>
      </c>
      <c r="H26" s="303">
        <f>C27</f>
        <v>127913.13574143029</v>
      </c>
      <c r="I26" s="298" t="s">
        <v>469</v>
      </c>
      <c r="J26" s="304"/>
      <c r="K26" s="305"/>
    </row>
    <row r="27" spans="1:13" ht="15.75" thickBot="1" x14ac:dyDescent="0.3">
      <c r="C27">
        <f>C25*C26</f>
        <v>127913.13574143029</v>
      </c>
      <c r="D27" t="s">
        <v>470</v>
      </c>
      <c r="F27" t="s">
        <v>574</v>
      </c>
      <c r="H27" s="247"/>
      <c r="I27" s="304"/>
      <c r="J27" s="304"/>
      <c r="K27" s="306"/>
    </row>
    <row r="28" spans="1:13" x14ac:dyDescent="0.25">
      <c r="F28" s="307" t="s">
        <v>471</v>
      </c>
      <c r="G28" s="308" t="s">
        <v>72</v>
      </c>
      <c r="H28" s="309" t="s">
        <v>472</v>
      </c>
      <c r="I28" s="310"/>
      <c r="J28" s="310" t="s">
        <v>473</v>
      </c>
      <c r="K28" s="311" t="s">
        <v>72</v>
      </c>
    </row>
    <row r="29" spans="1:13" x14ac:dyDescent="0.25">
      <c r="F29" s="449">
        <v>77.095084229046748</v>
      </c>
      <c r="G29" s="215" t="s">
        <v>474</v>
      </c>
      <c r="H29" s="314">
        <f>J29/$H$26*1000000</f>
        <v>76.223602396153552</v>
      </c>
      <c r="I29" s="315" t="s">
        <v>475</v>
      </c>
      <c r="J29" s="304">
        <v>9.75</v>
      </c>
      <c r="K29" s="306" t="s">
        <v>458</v>
      </c>
      <c r="L29" s="299" t="s">
        <v>573</v>
      </c>
    </row>
    <row r="30" spans="1:13" x14ac:dyDescent="0.25">
      <c r="A30" s="316"/>
      <c r="F30" s="450">
        <v>5.2752799327296298E-4</v>
      </c>
      <c r="G30" s="215" t="s">
        <v>477</v>
      </c>
      <c r="H30" s="317">
        <f>J30/$H$26*1000000</f>
        <v>3.205300203325431E-3</v>
      </c>
      <c r="I30" s="315" t="s">
        <v>475</v>
      </c>
      <c r="J30" s="318">
        <v>4.0999999999999999E-4</v>
      </c>
      <c r="K30" s="306" t="s">
        <v>458</v>
      </c>
      <c r="L30" s="299" t="s">
        <v>573</v>
      </c>
    </row>
    <row r="31" spans="1:13" ht="15.75" thickBot="1" x14ac:dyDescent="0.3">
      <c r="F31" s="451">
        <v>2.1101119730918519E-3</v>
      </c>
      <c r="G31" s="452" t="s">
        <v>478</v>
      </c>
      <c r="H31" s="319">
        <f>J31/$H$26*1000000</f>
        <v>6.2542442991715729E-4</v>
      </c>
      <c r="I31" s="320" t="s">
        <v>475</v>
      </c>
      <c r="J31" s="318">
        <v>8.0000000000000007E-5</v>
      </c>
      <c r="K31" s="306" t="s">
        <v>458</v>
      </c>
      <c r="L31" s="299" t="s">
        <v>573</v>
      </c>
    </row>
    <row r="32" spans="1:13" x14ac:dyDescent="0.25">
      <c r="H32" s="312">
        <f>J29/kg_per_gal_kero</f>
        <v>3.2472096813819373</v>
      </c>
      <c r="I32" s="315" t="s">
        <v>479</v>
      </c>
      <c r="J32" s="217"/>
      <c r="K32" s="290"/>
    </row>
    <row r="33" spans="1:11" ht="15.75" x14ac:dyDescent="0.25">
      <c r="A33" s="215"/>
      <c r="B33" s="216"/>
      <c r="C33" s="215"/>
      <c r="D33" s="215"/>
      <c r="E33" s="215"/>
      <c r="F33" s="215"/>
      <c r="H33" s="317">
        <f>J30/kg_per_gal_kero</f>
        <v>1.3654933019144558E-4</v>
      </c>
      <c r="I33" s="315" t="s">
        <v>480</v>
      </c>
      <c r="J33" s="217"/>
      <c r="K33" s="290"/>
    </row>
    <row r="34" spans="1:11" ht="15.75" thickBot="1" x14ac:dyDescent="0.3">
      <c r="A34" s="215"/>
      <c r="B34" s="299"/>
      <c r="C34" s="298"/>
      <c r="D34" s="298"/>
      <c r="E34" s="299"/>
      <c r="F34" s="215"/>
      <c r="H34" s="321">
        <f>J31/kg_per_gal_kero</f>
        <v>2.664377174467231E-5</v>
      </c>
      <c r="I34" s="322" t="s">
        <v>481</v>
      </c>
      <c r="J34" s="323"/>
      <c r="K34" s="324"/>
    </row>
    <row r="35" spans="1:11" x14ac:dyDescent="0.25">
      <c r="A35" s="215"/>
      <c r="B35" s="215"/>
      <c r="C35" s="215"/>
      <c r="D35" s="215"/>
      <c r="E35" s="215"/>
      <c r="F35" s="215"/>
    </row>
    <row r="36" spans="1:11" x14ac:dyDescent="0.25">
      <c r="A36" s="215"/>
      <c r="B36" s="215"/>
      <c r="C36" s="215"/>
      <c r="D36" s="215"/>
      <c r="E36" s="215"/>
      <c r="F36" s="215"/>
    </row>
    <row r="37" spans="1:11" x14ac:dyDescent="0.25">
      <c r="A37" s="215"/>
      <c r="B37" s="215"/>
      <c r="C37" s="215"/>
      <c r="D37" s="215"/>
      <c r="E37" s="215"/>
      <c r="F37" s="215"/>
    </row>
    <row r="38" spans="1:11" ht="15.75" x14ac:dyDescent="0.25">
      <c r="A38" s="215"/>
      <c r="B38" s="216"/>
      <c r="C38" s="215"/>
      <c r="D38" s="215"/>
      <c r="E38" s="215"/>
      <c r="F38" s="215"/>
    </row>
    <row r="39" spans="1:11" x14ac:dyDescent="0.25">
      <c r="A39" s="215"/>
      <c r="B39" s="215"/>
      <c r="C39" s="215"/>
      <c r="D39" s="215"/>
      <c r="E39" s="215"/>
      <c r="F39" s="215"/>
    </row>
    <row r="40" spans="1:11" x14ac:dyDescent="0.25">
      <c r="A40" s="215"/>
      <c r="B40" s="215"/>
      <c r="C40" s="215"/>
      <c r="D40" s="215"/>
      <c r="E40" s="215"/>
      <c r="F40" s="215"/>
    </row>
    <row r="41" spans="1:11" x14ac:dyDescent="0.25">
      <c r="A41" s="215"/>
      <c r="B41" s="215"/>
      <c r="C41" s="215"/>
      <c r="D41" s="383"/>
      <c r="E41" s="215"/>
      <c r="F41" s="215"/>
    </row>
    <row r="42" spans="1:11" x14ac:dyDescent="0.25">
      <c r="A42" s="215"/>
      <c r="B42" s="215"/>
      <c r="C42" s="215"/>
      <c r="D42" s="215"/>
      <c r="E42" s="215"/>
      <c r="F42" s="215"/>
    </row>
    <row r="43" spans="1:11" x14ac:dyDescent="0.25">
      <c r="A43" s="215"/>
      <c r="B43" s="215"/>
      <c r="C43" s="215"/>
      <c r="D43" s="215"/>
      <c r="E43" s="215"/>
      <c r="F43" s="215"/>
    </row>
    <row r="44" spans="1:11" x14ac:dyDescent="0.25">
      <c r="A44" s="215"/>
      <c r="B44" s="215"/>
      <c r="C44" s="215"/>
      <c r="D44" s="215"/>
      <c r="E44" s="215"/>
      <c r="F44" s="215"/>
    </row>
    <row r="45" spans="1:11" x14ac:dyDescent="0.25">
      <c r="A45" s="215"/>
      <c r="B45" s="239"/>
      <c r="C45" s="215"/>
      <c r="D45" s="215"/>
      <c r="E45" s="215"/>
      <c r="F45" s="215"/>
    </row>
    <row r="46" spans="1:11" x14ac:dyDescent="0.25">
      <c r="A46" s="215"/>
      <c r="B46" s="384"/>
      <c r="C46" s="215"/>
      <c r="D46" s="215"/>
      <c r="E46" s="215"/>
      <c r="F46" s="215"/>
    </row>
    <row r="47" spans="1:11" x14ac:dyDescent="0.25">
      <c r="A47" s="215"/>
      <c r="B47" s="215"/>
      <c r="C47" s="215"/>
      <c r="D47" s="215"/>
      <c r="E47" s="215"/>
      <c r="F47" s="215"/>
    </row>
    <row r="48" spans="1:11" x14ac:dyDescent="0.25">
      <c r="A48" s="215"/>
      <c r="B48" s="215"/>
      <c r="C48" s="385"/>
      <c r="D48" s="215"/>
      <c r="E48" s="215"/>
      <c r="F48" s="215"/>
    </row>
    <row r="49" spans="1:6" x14ac:dyDescent="0.25">
      <c r="A49" s="215"/>
      <c r="B49" s="325"/>
      <c r="C49" s="215"/>
      <c r="D49" s="215"/>
      <c r="E49" s="215"/>
      <c r="F49" s="215"/>
    </row>
    <row r="50" spans="1:6" x14ac:dyDescent="0.25">
      <c r="A50" s="215"/>
      <c r="B50" s="325"/>
      <c r="C50" s="215"/>
      <c r="D50" s="215"/>
      <c r="E50" s="215"/>
      <c r="F50" s="215"/>
    </row>
    <row r="51" spans="1:6" x14ac:dyDescent="0.25">
      <c r="A51" s="215"/>
      <c r="B51" s="325"/>
      <c r="C51" s="215"/>
      <c r="D51" s="215"/>
      <c r="E51" s="215"/>
      <c r="F51" s="215"/>
    </row>
    <row r="52" spans="1:6" x14ac:dyDescent="0.25">
      <c r="A52" s="215"/>
      <c r="B52" s="325"/>
      <c r="C52" s="215"/>
      <c r="D52" s="215"/>
      <c r="E52" s="215"/>
      <c r="F52" s="215"/>
    </row>
    <row r="53" spans="1:6" x14ac:dyDescent="0.25">
      <c r="A53" s="215"/>
      <c r="B53" s="325"/>
      <c r="C53" s="239"/>
      <c r="D53" s="215"/>
      <c r="E53" s="215"/>
      <c r="F53" s="215"/>
    </row>
    <row r="54" spans="1:6" x14ac:dyDescent="0.25">
      <c r="A54" s="215"/>
      <c r="B54" s="325"/>
      <c r="C54" s="239"/>
      <c r="D54" s="215"/>
      <c r="E54" s="215"/>
      <c r="F54" s="215"/>
    </row>
    <row r="55" spans="1:6" x14ac:dyDescent="0.25">
      <c r="A55" s="215"/>
      <c r="B55" s="215"/>
      <c r="C55" s="215"/>
      <c r="D55" s="215"/>
      <c r="E55" s="215"/>
      <c r="F55" s="215"/>
    </row>
    <row r="56" spans="1:6" x14ac:dyDescent="0.25">
      <c r="A56" s="215"/>
      <c r="B56" s="215"/>
      <c r="C56" s="385"/>
      <c r="D56" s="215"/>
      <c r="E56" s="215"/>
      <c r="F56" s="215"/>
    </row>
    <row r="57" spans="1:6" x14ac:dyDescent="0.25">
      <c r="A57" s="215"/>
      <c r="B57" s="325"/>
      <c r="C57" s="215"/>
      <c r="D57" s="215"/>
      <c r="E57" s="215"/>
      <c r="F57" s="215"/>
    </row>
    <row r="58" spans="1:6" x14ac:dyDescent="0.25">
      <c r="A58" s="215"/>
      <c r="B58" s="325"/>
      <c r="C58" s="215"/>
      <c r="D58" s="215"/>
      <c r="E58" s="215"/>
      <c r="F58" s="215"/>
    </row>
    <row r="59" spans="1:6" x14ac:dyDescent="0.25">
      <c r="A59" s="215"/>
      <c r="B59" s="325"/>
      <c r="C59" s="215"/>
      <c r="D59" s="215"/>
      <c r="E59" s="215"/>
      <c r="F59" s="215"/>
    </row>
    <row r="60" spans="1:6" x14ac:dyDescent="0.25">
      <c r="A60" s="215"/>
      <c r="B60" s="325"/>
      <c r="C60" s="215"/>
      <c r="D60" s="215"/>
      <c r="E60" s="215"/>
      <c r="F60" s="215"/>
    </row>
    <row r="61" spans="1:6" x14ac:dyDescent="0.25">
      <c r="A61" s="215"/>
      <c r="B61" s="325"/>
      <c r="C61" s="239"/>
      <c r="D61" s="215"/>
      <c r="E61" s="215"/>
      <c r="F61" s="215"/>
    </row>
    <row r="62" spans="1:6" x14ac:dyDescent="0.25">
      <c r="A62" s="215"/>
      <c r="B62" s="325"/>
      <c r="C62" s="239"/>
      <c r="D62" s="215"/>
      <c r="E62" s="215"/>
      <c r="F62" s="215"/>
    </row>
  </sheetData>
  <conditionalFormatting sqref="H26:I26">
    <cfRule type="expression" dxfId="0" priority="1" stopIfTrue="1">
      <formula>$I$5="NETL: November 2008 Report Data"</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ECA701A-024A-4D74-8422-0171646F1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34EE5-2CDE-4FC6-B9EE-798D5A0200C2}">
  <ds:schemaRefs>
    <ds:schemaRef ds:uri="http://schemas.microsoft.com/sharepoint/v3/contenttype/forms"/>
  </ds:schemaRefs>
</ds:datastoreItem>
</file>

<file path=customXml/itemProps3.xml><?xml version="1.0" encoding="utf-8"?>
<ds:datastoreItem xmlns:ds="http://schemas.openxmlformats.org/officeDocument/2006/customXml" ds:itemID="{80027EC7-3751-4281-A617-AE4C2152C24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Info</vt:lpstr>
      <vt:lpstr>Data Summary</vt:lpstr>
      <vt:lpstr>PS</vt:lpstr>
      <vt:lpstr>Reference Source Info</vt:lpstr>
      <vt:lpstr>DQI</vt:lpstr>
      <vt:lpstr>Definitions</vt:lpstr>
      <vt:lpstr>Kerosene</vt:lpstr>
      <vt:lpstr>Kerosene_Filter1</vt:lpstr>
      <vt:lpstr>Kerosene_GHG</vt:lpstr>
      <vt:lpstr>NOx_Species</vt:lpstr>
      <vt:lpstr>Kerosene Scenarios</vt:lpstr>
      <vt:lpstr>Black Carbon</vt:lpstr>
      <vt:lpstr>Conversions</vt:lpstr>
      <vt:lpstr>Assumptions</vt:lpstr>
      <vt:lpstr>Chart</vt:lpstr>
      <vt:lpstr>Barrel_to_Liter</vt:lpstr>
      <vt:lpstr>Btu_per_gal_kero_LHV</vt:lpstr>
      <vt:lpstr>cm3_per_m3</vt:lpstr>
      <vt:lpstr>g_per_kg</vt:lpstr>
      <vt:lpstr>kg_per_gal_kero</vt:lpstr>
      <vt:lpstr>kg_per_ton</vt:lpstr>
      <vt:lpstr>kJ_per_Btu</vt:lpstr>
      <vt:lpstr>kL_per_USgal</vt:lpstr>
      <vt:lpstr>lb_per_kg</vt:lpstr>
      <vt:lpstr>mg_per_kg</vt:lpstr>
      <vt:lpstr>mg_to_kg</vt:lpstr>
      <vt:lpstr>mi_per_km</vt:lpstr>
      <vt:lpstr>Million_Joules_to_Btus</vt:lpstr>
      <vt:lpstr>ug_per_kg</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Stage3_Kerosene_Combustion.01</dc:title>
  <dc:creator>Hakian, Jeremie [USA]</dc:creator>
  <cp:lastModifiedBy>Krynock, Michelle M. (CONTR)</cp:lastModifiedBy>
  <dcterms:created xsi:type="dcterms:W3CDTF">2014-03-25T21:07:43Z</dcterms:created>
  <dcterms:modified xsi:type="dcterms:W3CDTF">2017-01-03T20:31:53Z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