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781" activeTab="1"/>
  </bookViews>
  <sheets>
    <sheet name="Info" sheetId="1" r:id="rId1"/>
    <sheet name="Data Summary" sheetId="2" r:id="rId2"/>
    <sheet name="PS" sheetId="3" r:id="rId3"/>
    <sheet name="Reference Source Info" sheetId="4" r:id="rId4"/>
    <sheet name="DQI" sheetId="5" r:id="rId5"/>
    <sheet name="eGRID-NEI data" sheetId="9" r:id="rId6"/>
    <sheet name="Study Data-CO2" sheetId="10" r:id="rId7"/>
    <sheet name="Conversions" sheetId="7" r:id="rId8"/>
    <sheet name="Assumptions" sheetId="8" r:id="rId9"/>
  </sheets>
  <externalReferences>
    <externalReference r:id="rId10"/>
    <externalReference r:id="rId11"/>
    <externalReference r:id="rId12"/>
    <externalReference r:id="rId13"/>
    <externalReference r:id="rId14"/>
  </externalReferences>
  <definedNames>
    <definedName name="Barrel_to_Gallons">'[1]Misc Factors'!$B$88</definedName>
    <definedName name="caco3" localSheetId="6">#REF!</definedName>
    <definedName name="caco3">#REF!</definedName>
    <definedName name="caso3" localSheetId="6">#REF!</definedName>
    <definedName name="caso3">#REF!</definedName>
    <definedName name="caso4" localSheetId="6">#REF!</definedName>
    <definedName name="caso4">#REF!</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 localSheetId="4">'[3]Data Summary'!$E$141:$E$146</definedName>
    <definedName name="lstCompleteness" localSheetId="5">'[4]Data Summary'!$E$112:$E$117</definedName>
    <definedName name="lstCompleteness" localSheetId="6">'[4]Data Summary'!$E$112:$E$117</definedName>
    <definedName name="lstCompleteness">'[5]Data Summary'!$E$161:$E$166</definedName>
    <definedName name="lstOrigin" localSheetId="4">'[3]Data Summary'!$H$141:$H$146</definedName>
    <definedName name="lstOrigin" localSheetId="5">'[4]Data Summary'!$H$112:$H$117</definedName>
    <definedName name="lstOrigin" localSheetId="6">'[4]Data Summary'!$H$112:$H$117</definedName>
    <definedName name="lstOrigin">'[5]Data Summary'!$H$161:$H$166</definedName>
    <definedName name="lstProcessScope" localSheetId="4">'[3]Data Summary'!$D$141:$D$145</definedName>
    <definedName name="lstProcessScope" localSheetId="5">'[4]Data Summary'!$D$112:$D$116</definedName>
    <definedName name="lstProcessScope" localSheetId="6">'[4]Data Summary'!$D$112:$D$116</definedName>
    <definedName name="lstProcessScope">'[5]Data Summary'!$D$161:$D$165</definedName>
    <definedName name="lstProcessType" localSheetId="4">'[3]Data Summary'!$C$141:$C$150</definedName>
    <definedName name="lstProcessType" localSheetId="5">'[4]Data Summary'!$C$112:$C$121</definedName>
    <definedName name="lstProcessType" localSheetId="6">'[4]Data Summary'!$C$112:$C$121</definedName>
    <definedName name="lstProcessType">'[5]Data Summary'!$C$161:$C$170</definedName>
    <definedName name="lstSourceType" localSheetId="4">'[3]Reference Source Info'!$B$53:$B$61</definedName>
    <definedName name="lstSourceType" localSheetId="5">'[4]Reference Source Info'!$B$53:$B$61</definedName>
    <definedName name="lstSourceType" localSheetId="6">'[4]Reference Source Info'!$B$53:$B$61</definedName>
    <definedName name="lstSourceType">#REF!</definedName>
    <definedName name="lstTracked" localSheetId="4">'[3]Data Summary'!$J$141:$J$143</definedName>
    <definedName name="lstTracked" localSheetId="5">'[4]Data Summary'!$J$112:$J$114</definedName>
    <definedName name="lstTracked" localSheetId="6">'[4]Data Summary'!$J$112:$J$114</definedName>
    <definedName name="lstTracked">'[5]Data Summary'!$J$161:$J$163</definedName>
    <definedName name="mgo" localSheetId="6">#REF!</definedName>
    <definedName name="mgo">#REF!</definedName>
    <definedName name="mgso3" localSheetId="6">#REF!</definedName>
    <definedName name="mgso3">#REF!</definedName>
    <definedName name="mgso4" localSheetId="6">#REF!</definedName>
    <definedName name="mgso4">#REF!</definedName>
    <definedName name="_xlnm.Print_Area" localSheetId="1">'Data Summary'!$A$1:$Q$106</definedName>
    <definedName name="_xlnm.Print_Area" localSheetId="4">DQI!$A$1:$K$59</definedName>
    <definedName name="_xlnm.Print_Area" localSheetId="0">Info!$A$1:$N$42</definedName>
    <definedName name="_xlnm.Print_Area" localSheetId="3">'Reference Source Info'!$A$1:$J$27</definedName>
    <definedName name="_xlnm.Print_Titles" localSheetId="3">'Reference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45621"/>
</workbook>
</file>

<file path=xl/calcChain.xml><?xml version="1.0" encoding="utf-8"?>
<calcChain xmlns="http://schemas.openxmlformats.org/spreadsheetml/2006/main">
  <c r="B26" i="2" l="1"/>
  <c r="B27" i="2"/>
  <c r="B28" i="2"/>
  <c r="H81" i="2"/>
  <c r="E26" i="2"/>
  <c r="E28" i="2" s="1"/>
  <c r="B24" i="2"/>
  <c r="B25" i="2"/>
  <c r="F34" i="9"/>
  <c r="E34" i="9"/>
  <c r="B71" i="10"/>
  <c r="C74" i="10" s="1"/>
  <c r="I5" i="5"/>
  <c r="I6" i="5"/>
  <c r="I7" i="5"/>
  <c r="I8" i="5"/>
  <c r="I9" i="5"/>
  <c r="I10" i="5"/>
  <c r="I11" i="5"/>
  <c r="I12" i="5"/>
  <c r="I13" i="5"/>
  <c r="I14" i="5"/>
  <c r="I15" i="5"/>
  <c r="I16" i="5"/>
  <c r="I17" i="5"/>
  <c r="H99" i="2"/>
  <c r="H100" i="2"/>
  <c r="F26" i="4"/>
  <c r="E26" i="4"/>
  <c r="D26" i="4"/>
  <c r="C26" i="4"/>
  <c r="B26" i="4"/>
  <c r="B61" i="2"/>
  <c r="B62" i="2"/>
  <c r="B63" i="2"/>
  <c r="B58" i="2"/>
  <c r="B59" i="2"/>
  <c r="B60" i="2"/>
  <c r="B55" i="2"/>
  <c r="B56" i="2"/>
  <c r="B57" i="2"/>
  <c r="H93" i="2"/>
  <c r="H94" i="2"/>
  <c r="H95" i="2"/>
  <c r="H96" i="2"/>
  <c r="H97" i="2"/>
  <c r="H98" i="2"/>
  <c r="H101" i="2"/>
  <c r="H102" i="2"/>
  <c r="H103" i="2"/>
  <c r="H104" i="2"/>
  <c r="H91" i="2"/>
  <c r="H92" i="2"/>
  <c r="D8" i="7" l="1"/>
  <c r="H83" i="2"/>
  <c r="H84" i="2"/>
  <c r="H85" i="2"/>
  <c r="H82" i="2"/>
  <c r="C91" i="9"/>
  <c r="E106" i="9"/>
  <c r="E104" i="9"/>
  <c r="E89" i="9" s="1"/>
  <c r="D7" i="7"/>
  <c r="C90" i="9" s="1"/>
  <c r="E68" i="2" s="1"/>
  <c r="B23" i="2"/>
  <c r="B29" i="2"/>
  <c r="B30" i="2"/>
  <c r="B31" i="2"/>
  <c r="B32" i="2"/>
  <c r="B33" i="2"/>
  <c r="B34" i="2"/>
  <c r="B35" i="2"/>
  <c r="B36" i="2"/>
  <c r="B37" i="2"/>
  <c r="B38" i="2"/>
  <c r="B39" i="2"/>
  <c r="B43" i="2"/>
  <c r="B44" i="2"/>
  <c r="B45" i="2"/>
  <c r="B46" i="2"/>
  <c r="B47" i="2"/>
  <c r="B48" i="2"/>
  <c r="B49" i="2"/>
  <c r="B50" i="2"/>
  <c r="B51" i="2"/>
  <c r="B52" i="2"/>
  <c r="B53" i="2"/>
  <c r="B54" i="2"/>
  <c r="B64" i="2"/>
  <c r="B65" i="2"/>
  <c r="B66" i="2"/>
  <c r="B67" i="2"/>
  <c r="B68" i="2"/>
  <c r="B69" i="2"/>
  <c r="B70" i="2"/>
  <c r="B71" i="2"/>
  <c r="B72" i="2"/>
  <c r="B73" i="2"/>
  <c r="B74" i="2"/>
  <c r="B75" i="2"/>
  <c r="C93" i="9" l="1"/>
  <c r="E73" i="2" s="1"/>
  <c r="E91" i="9"/>
  <c r="E90" i="9"/>
  <c r="E92" i="9" l="1"/>
  <c r="E93" i="9" s="1"/>
  <c r="E72" i="2" s="1"/>
  <c r="E74" i="2" s="1"/>
  <c r="G104" i="2" s="1"/>
  <c r="I104" i="2" s="1"/>
  <c r="E67" i="2"/>
  <c r="E69" i="2" s="1"/>
  <c r="E53" i="9"/>
  <c r="D5" i="7"/>
  <c r="D4" i="7"/>
  <c r="A163" i="9"/>
  <c r="F162" i="9"/>
  <c r="D162" i="9"/>
  <c r="F163" i="9"/>
  <c r="F164" i="9" s="1"/>
  <c r="F165" i="9" s="1"/>
  <c r="D163" i="9"/>
  <c r="I20" i="5"/>
  <c r="I19" i="5"/>
  <c r="I18"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G91" i="2"/>
  <c r="G11" i="2"/>
  <c r="D4" i="1"/>
  <c r="D3" i="1"/>
  <c r="E49" i="9" l="1"/>
  <c r="E53" i="2" s="1"/>
  <c r="E38" i="9"/>
  <c r="E45" i="9"/>
  <c r="E44" i="9"/>
  <c r="E41" i="2" s="1"/>
  <c r="E55" i="9"/>
  <c r="E65" i="2" s="1"/>
  <c r="E40" i="9"/>
  <c r="E56" i="2" s="1"/>
  <c r="D74" i="10"/>
  <c r="E71" i="2"/>
  <c r="G85" i="2" s="1"/>
  <c r="I85" i="2" s="1"/>
  <c r="E70" i="2"/>
  <c r="G84" i="2" s="1"/>
  <c r="I84" i="2" s="1"/>
  <c r="I91" i="2"/>
  <c r="E39" i="9"/>
  <c r="E62" i="2" s="1"/>
  <c r="E41" i="9"/>
  <c r="E46" i="9"/>
  <c r="E59" i="2" s="1"/>
  <c r="E42" i="9"/>
  <c r="E47" i="9"/>
  <c r="E50" i="2" s="1"/>
  <c r="E43" i="9"/>
  <c r="E38" i="2" s="1"/>
  <c r="E48" i="9"/>
  <c r="E47" i="2" s="1"/>
  <c r="E54" i="9"/>
  <c r="E31" i="2"/>
  <c r="E44" i="2"/>
  <c r="H163" i="9"/>
  <c r="H164" i="9" s="1"/>
  <c r="D164" i="9"/>
  <c r="D165" i="9" s="1"/>
  <c r="I34" i="9"/>
  <c r="F47" i="9" l="1"/>
  <c r="E49" i="2" s="1"/>
  <c r="E51" i="2" s="1"/>
  <c r="G101" i="2" s="1"/>
  <c r="I101" i="2" s="1"/>
  <c r="F44" i="9"/>
  <c r="E40" i="2" s="1"/>
  <c r="E42" i="2" s="1"/>
  <c r="G100" i="2" s="1"/>
  <c r="I100" i="2" s="1"/>
  <c r="H165" i="9"/>
  <c r="H167" i="9" s="1"/>
  <c r="E75" i="2" s="1"/>
  <c r="G83" i="2" s="1"/>
  <c r="I83" i="2" s="1"/>
  <c r="F45" i="9"/>
  <c r="E43" i="2" s="1"/>
  <c r="E45" i="2" s="1"/>
  <c r="G99" i="2" s="1"/>
  <c r="I99" i="2" s="1"/>
  <c r="F49" i="9"/>
  <c r="E52" i="2" s="1"/>
  <c r="E54" i="2" s="1"/>
  <c r="G103" i="2" s="1"/>
  <c r="I103" i="2" s="1"/>
  <c r="F38" i="9"/>
  <c r="E30" i="2" s="1"/>
  <c r="E32" i="2" s="1"/>
  <c r="F46" i="9"/>
  <c r="E58" i="2" s="1"/>
  <c r="E60" i="2" s="1"/>
  <c r="G97" i="2" s="1"/>
  <c r="I97" i="2" s="1"/>
  <c r="F43" i="9"/>
  <c r="E37" i="2" s="1"/>
  <c r="E39" i="2" s="1"/>
  <c r="G96" i="2" s="1"/>
  <c r="I96" i="2" s="1"/>
  <c r="F39" i="9"/>
  <c r="E61" i="2" s="1"/>
  <c r="E63" i="2" s="1"/>
  <c r="G98" i="2" s="1"/>
  <c r="I98" i="2" s="1"/>
  <c r="E35" i="2"/>
  <c r="F48" i="9"/>
  <c r="E46" i="2" s="1"/>
  <c r="E48" i="2" s="1"/>
  <c r="G102" i="2" s="1"/>
  <c r="I102" i="2" s="1"/>
  <c r="F41" i="9"/>
  <c r="F40" i="9"/>
  <c r="E55" i="2" s="1"/>
  <c r="E57" i="2" s="1"/>
  <c r="G94" i="2" s="1"/>
  <c r="I94" i="2" s="1"/>
  <c r="F36" i="9"/>
  <c r="F42" i="9"/>
  <c r="F53" i="9"/>
  <c r="E33" i="2" l="1"/>
  <c r="G92" i="2" s="1"/>
  <c r="I92" i="2" s="1"/>
  <c r="G93" i="2"/>
  <c r="I93" i="2" s="1"/>
  <c r="E34" i="2"/>
  <c r="E36" i="2" s="1"/>
  <c r="G95" i="2" s="1"/>
  <c r="I95" i="2" s="1"/>
  <c r="F55" i="9"/>
  <c r="E64" i="2" s="1"/>
  <c r="E66" i="2" s="1"/>
  <c r="F54" i="9"/>
  <c r="G82" i="2" l="1"/>
  <c r="I82" i="2" s="1"/>
  <c r="G81" i="2"/>
  <c r="I81" i="2" s="1"/>
</calcChain>
</file>

<file path=xl/sharedStrings.xml><?xml version="1.0" encoding="utf-8"?>
<sst xmlns="http://schemas.openxmlformats.org/spreadsheetml/2006/main" count="1390" uniqueCount="1001">
  <si>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</si>
  <si>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</si>
  <si>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</si>
  <si>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</si>
  <si>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</si>
  <si>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</si>
  <si>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</si>
  <si>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</si>
  <si>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</si>
  <si>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</si>
  <si>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</si>
  <si>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</si>
  <si>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</si>
  <si>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</si>
  <si>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</si>
  <si>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</si>
  <si>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</si>
  <si>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</si>
  <si>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</si>
  <si>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</si>
  <si>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</si>
  <si>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</si>
  <si>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</si>
  <si>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GaBi Import</t>
  </si>
  <si>
    <t>Data Summary page formatted for importation into the GaBi 4.4 software</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</si>
  <si>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</si>
  <si>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</si>
  <si>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</si>
  <si>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</si>
  <si>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</si>
  <si>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</si>
  <si>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</si>
  <si>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</si>
  <si>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</si>
  <si>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</si>
  <si>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1.0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</si>
  <si>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</si>
  <si>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</si>
  <si>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</si>
  <si>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</si>
  <si>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</si>
  <si>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</si>
  <si>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</si>
  <si>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</si>
  <si>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</si>
  <si>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</si>
  <si>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</si>
  <si>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</si>
  <si>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</si>
  <si>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</si>
  <si>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</si>
  <si>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</si>
  <si>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</si>
  <si>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</si>
  <si>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</si>
  <si>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</si>
  <si>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</si>
  <si>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</si>
  <si>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</si>
  <si>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</si>
  <si>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</si>
  <si>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</si>
  <si>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</si>
  <si>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</si>
  <si>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</si>
  <si>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</si>
  <si>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</si>
  <si>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</si>
  <si>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</si>
  <si>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</si>
  <si>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</si>
  <si>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</si>
  <si>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</si>
  <si>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</si>
  <si>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</si>
  <si>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Water (surface water) [Water]</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</si>
  <si>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</si>
  <si>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</si>
  <si>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</si>
  <si>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</si>
  <si>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</si>
  <si>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</si>
  <si>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</si>
  <si>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</si>
  <si>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</si>
  <si>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Nitrogen oxides [Inorganic emissions to air]</t>
  </si>
  <si>
    <t>Sulphur dioxide [Inorganic emissions to air]</t>
  </si>
  <si>
    <t>Carbon monoxide [Inorganic emissions to air]</t>
  </si>
  <si>
    <t>NMVOC (unspecified) [Group NMVOC to air]</t>
  </si>
  <si>
    <t>Dust (PM10) [Particles to air]</t>
  </si>
  <si>
    <t>Dust (PM2.5) [Particles to air]</t>
  </si>
  <si>
    <t>Lead (+II) [Heavy metals to air]</t>
  </si>
  <si>
    <t>Mercury (+II) [Heavy metals to air]</t>
  </si>
  <si>
    <t>Ammonia [Inorganic emissions to air]</t>
  </si>
  <si>
    <t>Renewable resources</t>
  </si>
  <si>
    <t>Water (wastewater) [Water]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</si>
  <si>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</si>
  <si>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</si>
  <si>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</si>
  <si>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</si>
  <si>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</si>
  <si>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</si>
  <si>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</si>
  <si>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</si>
  <si>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</si>
  <si>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</si>
  <si>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</si>
  <si>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</si>
  <si>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</si>
  <si>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</si>
  <si>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</si>
  <si>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</si>
  <si>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</si>
  <si>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</si>
  <si>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</si>
  <si>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</si>
  <si>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</si>
  <si>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</si>
  <si>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</si>
  <si>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</si>
  <si>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</si>
  <si>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</si>
  <si>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</si>
  <si>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</si>
  <si>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</si>
  <si>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</si>
  <si>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</si>
  <si>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</si>
  <si>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</si>
  <si>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</si>
  <si>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</si>
  <si>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</si>
  <si>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</si>
  <si>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</si>
  <si>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</si>
  <si>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</si>
  <si>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</si>
  <si>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</si>
  <si>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</si>
  <si>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</si>
  <si>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</si>
  <si>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</si>
  <si>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</si>
  <si>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</si>
  <si>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</si>
  <si>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</si>
  <si>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</si>
  <si>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</si>
  <si>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</si>
  <si>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</si>
  <si>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</si>
  <si>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</si>
  <si>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</si>
  <si>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</si>
  <si>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</si>
  <si>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</si>
  <si>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</si>
  <si>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</si>
  <si>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</si>
  <si>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</si>
  <si>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</si>
  <si>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</si>
  <si>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</si>
  <si>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</si>
  <si>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</si>
  <si>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</si>
  <si>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</si>
  <si>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</si>
  <si>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</si>
  <si>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</si>
  <si>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</si>
  <si>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</si>
  <si>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</si>
  <si>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</si>
  <si>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</si>
  <si>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</si>
  <si>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</si>
  <si>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</si>
  <si>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</si>
  <si>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</si>
  <si>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</si>
  <si>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</si>
  <si>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</si>
  <si>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</si>
  <si>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</si>
  <si>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</si>
  <si>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</si>
  <si>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</si>
  <si>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</si>
  <si>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</si>
  <si>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</si>
  <si>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</si>
  <si>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</si>
  <si>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</si>
  <si>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</si>
  <si>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</si>
  <si>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</si>
  <si>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</si>
  <si>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</si>
  <si>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</si>
  <si>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</si>
  <si>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</si>
  <si>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</si>
  <si>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</si>
  <si>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</si>
  <si>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</si>
  <si>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</si>
  <si>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</si>
  <si>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</si>
  <si>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</si>
  <si>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</si>
  <si>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</si>
  <si>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</si>
  <si>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</si>
  <si>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</si>
  <si>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</si>
  <si>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</si>
  <si>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</si>
  <si>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</si>
  <si>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</si>
  <si>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</si>
  <si>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</si>
  <si>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</si>
  <si>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</si>
  <si>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</si>
  <si>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</si>
  <si>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</si>
  <si>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</si>
  <si>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</si>
  <si>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</si>
  <si>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</si>
  <si>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</si>
  <si>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</si>
  <si>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</si>
  <si>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</si>
  <si>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</si>
  <si>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</si>
  <si>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</si>
  <si>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</si>
  <si>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</si>
  <si>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</si>
  <si>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</si>
  <si>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</si>
  <si>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</si>
  <si>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</si>
  <si>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</si>
  <si>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eGRID2007 2005 file plant sequence number</t>
  </si>
  <si>
    <t>State abbreviation</t>
  </si>
  <si>
    <t>Plant name</t>
  </si>
  <si>
    <t>DOE/EIA ORIS plant or facility code</t>
  </si>
  <si>
    <t>Plant EPA Facility Registry System (FRS) identification code</t>
  </si>
  <si>
    <t>Plant operator name</t>
  </si>
  <si>
    <t>Plant operator ID</t>
  </si>
  <si>
    <t>Utility service area name</t>
  </si>
  <si>
    <t>Utility service area ID</t>
  </si>
  <si>
    <t>Parent company ID associated with the operator</t>
  </si>
  <si>
    <t>Parent company name associated with the operator</t>
  </si>
  <si>
    <t>Power control area name</t>
  </si>
  <si>
    <t>Power control area ID</t>
  </si>
  <si>
    <t>NERC region acronym</t>
  </si>
  <si>
    <t>eGRID subregion acronym</t>
  </si>
  <si>
    <t>eGRID subregion name</t>
  </si>
  <si>
    <t>Plant FIPS State code</t>
  </si>
  <si>
    <t>Plant FIPS county code</t>
  </si>
  <si>
    <t>Plant county name</t>
  </si>
  <si>
    <t>Plant latitude</t>
  </si>
  <si>
    <t>Plant longitude</t>
  </si>
  <si>
    <t>County centroid flag:  1 = county centroid used</t>
  </si>
  <si>
    <t>Number of boilers</t>
  </si>
  <si>
    <t>Number of generators</t>
  </si>
  <si>
    <t xml:space="preserve">Plant combustion status </t>
  </si>
  <si>
    <t>Plant emissions source(s)</t>
  </si>
  <si>
    <t>Plant primary fuel</t>
  </si>
  <si>
    <t>Plant primary coal/oil/gas/ other fossil fuel category</t>
  </si>
  <si>
    <t>Flag indicating if the plant  used any amount of coal:  1 = Yes</t>
  </si>
  <si>
    <t>Plant capacity factor</t>
  </si>
  <si>
    <t>Plant nameplate capacity (MW)</t>
  </si>
  <si>
    <t>Renewable methane/ biomass plant adjustment flag</t>
  </si>
  <si>
    <t>Combined heat and power (CHP) plant adjustment flag:  1 = Yes</t>
  </si>
  <si>
    <t>CHP plant useful thermal output (MMBtu)</t>
  </si>
  <si>
    <t>CHP plant power to heat ratio</t>
  </si>
  <si>
    <t>CHP plant electric allocation factor</t>
  </si>
  <si>
    <t>Plant pumped storage flag:                 1 = Yes</t>
  </si>
  <si>
    <t>Plant annual heat input (MMBtu)</t>
  </si>
  <si>
    <t>Plant ozone season heat input (MMBtu)</t>
  </si>
  <si>
    <t>Plant annual net generation (MWh)</t>
  </si>
  <si>
    <t>Plant ozone season net generation (MWh)</t>
  </si>
  <si>
    <t>Plant annual NOx emissions (tons)</t>
  </si>
  <si>
    <t>Plant ozone season NOx emissions (tons)</t>
  </si>
  <si>
    <t>Plant annual SO2 emissions (tons)</t>
  </si>
  <si>
    <t>Plant annual CO2 emissions (tons)</t>
  </si>
  <si>
    <t>Plant annual CH4 emissions (lbs)</t>
  </si>
  <si>
    <t>Plant annual N2O emissions (lbs)</t>
  </si>
  <si>
    <t>Plant annual Hg emissions (lbs)</t>
  </si>
  <si>
    <t>Plant annual NOx output emission rate (lb/MWh)</t>
  </si>
  <si>
    <t>Plant ozone season NOx output emission rate (lb/MWh)</t>
  </si>
  <si>
    <t>Plant annual SO2 output emission rate (lb/MWh)</t>
  </si>
  <si>
    <t>Plant annual CO2 output emission rate (lb/MWh)</t>
  </si>
  <si>
    <t>Plant annual CH4 output emission rate (lb/GWh)</t>
  </si>
  <si>
    <t>Plant annual N2O output emission rate (lb/GWh)</t>
  </si>
  <si>
    <t>Plant annual Hg output emission rate (lb/GWh)</t>
  </si>
  <si>
    <t>Plant annual NOx input emission rate (lb/MMBtu)</t>
  </si>
  <si>
    <t>Plant ozone season NOx input emission rate (lb/MMBtu)</t>
  </si>
  <si>
    <t>Plant annual SO2 input emission rate (lb/MMBtu)</t>
  </si>
  <si>
    <t>Plant annual CO2 input emission rate (lb/MMBtu)</t>
  </si>
  <si>
    <t>Plant annual Hg input emission rate (lb/BBtu)</t>
  </si>
  <si>
    <t>Plant annual NOx combustion output emission rate (lb/MWh)</t>
  </si>
  <si>
    <t>Plant ozone season NOx combustion output emission rate (lb/MWh)</t>
  </si>
  <si>
    <t>Plant annual SO2 combustion output emission rate (lb/MWh)</t>
  </si>
  <si>
    <t>Plant annual CO2 combustion output emission rate (lb/MWh)</t>
  </si>
  <si>
    <t>Plant annual CH4 combustion output emission rate (lb/GWh)</t>
  </si>
  <si>
    <t>Plant annual N2O combustion output emission rate (lb/GWh)</t>
  </si>
  <si>
    <t>Plant annual Hg combustion output emission rate (lb/GWh)</t>
  </si>
  <si>
    <t>Plant unadjusted annual NOx emissions (tons)</t>
  </si>
  <si>
    <t>Plant unadjusted ozone season NOx emissions (tons)</t>
  </si>
  <si>
    <t>Plant unadjusted annual SO2 emissions (tons)</t>
  </si>
  <si>
    <t>Plant unadjusted annual CO2 emissions (tons)</t>
  </si>
  <si>
    <t>Plant unadjusted annual CH4 emissions (lbs)</t>
  </si>
  <si>
    <t>Plant unadjusted annual N2O emissions (lbs)</t>
  </si>
  <si>
    <t>Plant unadjusted annual Hg emissions (lbs)</t>
  </si>
  <si>
    <t>Plant unadjusted annual heat input (MMBtu)</t>
  </si>
  <si>
    <t>Plant unadjusted ozone season heat input (MMBtu)</t>
  </si>
  <si>
    <t>Plant nominal heat rate (Btu/kWh)</t>
  </si>
  <si>
    <t>Plant annual coal net generation (MWh)</t>
  </si>
  <si>
    <t>Plant annual oil net generation (MWh)</t>
  </si>
  <si>
    <t>Plant annual gas net generation (MWh)</t>
  </si>
  <si>
    <t>Plant annual nuclear net generation (MWh)</t>
  </si>
  <si>
    <t>Plant annual hydro net generation (MWh)</t>
  </si>
  <si>
    <t>Plant annual biomass net generation (MWh)</t>
  </si>
  <si>
    <t>Plant annual wind net generation (MWh)</t>
  </si>
  <si>
    <t>Plant annual solar net generation (MWh)</t>
  </si>
  <si>
    <t>Plant annual geothermal net generation (MWh)</t>
  </si>
  <si>
    <t>Plant annual other fossil net generation (MWh)</t>
  </si>
  <si>
    <t>Plant annual other unknown/ purchased fuel net generation (MWh)</t>
  </si>
  <si>
    <t>Plant annual total nonrenewables net generation (MWh)</t>
  </si>
  <si>
    <t>Plant annual total renewables net generation (MWh)</t>
  </si>
  <si>
    <t>Plant annual total nonhydro renewables net generation (MWh)</t>
  </si>
  <si>
    <t>Plant annual total combustion net generation (MWh)</t>
  </si>
  <si>
    <t>Plant annual total noncombustion net generation (MWh)</t>
  </si>
  <si>
    <t>Plant coal generation percent (resource mix)</t>
  </si>
  <si>
    <t>Plant oil generation percent (resource mix)</t>
  </si>
  <si>
    <t>Plant gas generation percent (resource mix)</t>
  </si>
  <si>
    <t>Plant nuclear generation percent (resource mix)</t>
  </si>
  <si>
    <t>Plant  hydro generation percent (resource mix)</t>
  </si>
  <si>
    <t>Plant biomass generation percent (resource mix)</t>
  </si>
  <si>
    <t>Plant wind generation percent (resource mix)</t>
  </si>
  <si>
    <t>Plant solar generation percent (resource mix)</t>
  </si>
  <si>
    <t>Plant geothermal generation percent (resource mix)</t>
  </si>
  <si>
    <t>Plant other fossil generation percent (resource mix)</t>
  </si>
  <si>
    <t>Plant other unknown / purchased fuel generation percent (resource mix)</t>
  </si>
  <si>
    <t>Plant total nonrenewables generation percent (resource mix)</t>
  </si>
  <si>
    <t>Plant total renewables generation percent (resource mix)</t>
  </si>
  <si>
    <t>Plant total nonhydro renewables generation percent (resource mix)</t>
  </si>
  <si>
    <t>Plant total combustion generation percent (resource mix)</t>
  </si>
  <si>
    <t>Plant total noncombustion generation percent (resource mix)</t>
  </si>
  <si>
    <t>Plant owner name (first)</t>
  </si>
  <si>
    <t>Plant owner code (first)</t>
  </si>
  <si>
    <t>Plant owner percent (first)</t>
  </si>
  <si>
    <t>Plant owner name (second)</t>
  </si>
  <si>
    <t>Plant owner code (second)</t>
  </si>
  <si>
    <t>Plant owner percent (second)</t>
  </si>
  <si>
    <t>Plant owner name (third)</t>
  </si>
  <si>
    <t>Plant owner code (third)</t>
  </si>
  <si>
    <t>Plant owner percent (third)</t>
  </si>
  <si>
    <t>Plant owner name (fourth)</t>
  </si>
  <si>
    <t>Plant owner code (fourth)</t>
  </si>
  <si>
    <t>Plant owner percent (fourth)</t>
  </si>
  <si>
    <t>Plant owner name (fifth)</t>
  </si>
  <si>
    <t>Plant owner code (fifth)</t>
  </si>
  <si>
    <t>Plant owner percent (fifth)</t>
  </si>
  <si>
    <t>Plant owner name (sixth)</t>
  </si>
  <si>
    <t>Plant owner code (sixth)</t>
  </si>
  <si>
    <t>Plant owner percent (sixth)</t>
  </si>
  <si>
    <t>Plant owner name (seventh)</t>
  </si>
  <si>
    <t>Plant owner code (seventh)</t>
  </si>
  <si>
    <t>Plant owner percent (seventh)</t>
  </si>
  <si>
    <t>Plant owner name (eighth)</t>
  </si>
  <si>
    <t>Plant owner code (eighth)</t>
  </si>
  <si>
    <t>Plant owner percent (eighth)</t>
  </si>
  <si>
    <t>Plant owner name (ninth)</t>
  </si>
  <si>
    <t>Plant owner code (ninth)</t>
  </si>
  <si>
    <t>Plant owner percent (ninth)</t>
  </si>
  <si>
    <t>Plant owner name (tenth)</t>
  </si>
  <si>
    <t>Plant owner code (tenth)</t>
  </si>
  <si>
    <t>Plant owner percent (tenth)</t>
  </si>
  <si>
    <t>Plant owner name (eleventh)</t>
  </si>
  <si>
    <t>Plant owner code (eleventh)</t>
  </si>
  <si>
    <t>Plant owner percent (eleventh)</t>
  </si>
  <si>
    <t>Plant owner name (twelfth)</t>
  </si>
  <si>
    <t>Plant owner code (twelfth)</t>
  </si>
  <si>
    <t>Plant owner percent (twelfth)</t>
  </si>
  <si>
    <t>Plant owner name (thirteenth)</t>
  </si>
  <si>
    <t>Plant owner code (thirteenth)</t>
  </si>
  <si>
    <t>Plant owner percent (thirteenth)</t>
  </si>
  <si>
    <t>Plant owner name (fourteenth)</t>
  </si>
  <si>
    <t>Plant owner code (fourteenth)</t>
  </si>
  <si>
    <t>Plant owner percent (fourteenth)</t>
  </si>
  <si>
    <t>Plant owner name (fifteenth)</t>
  </si>
  <si>
    <t>Plant owner code (fifteenth)</t>
  </si>
  <si>
    <t>Plant owner percent (fifteenth)</t>
  </si>
  <si>
    <t>Plant owner name (sixteenth)</t>
  </si>
  <si>
    <t>Plant owner code (sixteenth)</t>
  </si>
  <si>
    <t>Plant owner percent (sixteenth)</t>
  </si>
  <si>
    <t>eGRID2006 2004 file plant sequence number</t>
  </si>
  <si>
    <t>OH</t>
  </si>
  <si>
    <t>Conesville</t>
  </si>
  <si>
    <t>Columbus Southern Power Co</t>
  </si>
  <si>
    <t>American Electric Power Co</t>
  </si>
  <si>
    <t>PJM Interconnection</t>
  </si>
  <si>
    <t>RFC</t>
  </si>
  <si>
    <t>RFCW</t>
  </si>
  <si>
    <t>RFC West</t>
  </si>
  <si>
    <t>39</t>
  </si>
  <si>
    <t>031</t>
  </si>
  <si>
    <t>Coshocton</t>
  </si>
  <si>
    <t>CEM,        ICR</t>
  </si>
  <si>
    <t>BIT</t>
  </si>
  <si>
    <t>COAL</t>
  </si>
  <si>
    <t>Duke Ohio Inc</t>
  </si>
  <si>
    <t>Dayton Power &amp; Light Co</t>
  </si>
  <si>
    <t>eGRID2007 2005 file generator sequence number</t>
  </si>
  <si>
    <t>Generator ID</t>
  </si>
  <si>
    <t>Number of associated boilers</t>
  </si>
  <si>
    <t>Generator status</t>
  </si>
  <si>
    <t>Prime mover type</t>
  </si>
  <si>
    <t>Primary generator fuel</t>
  </si>
  <si>
    <t>Generator nameplate capacity (MW)</t>
  </si>
  <si>
    <t>Generator capacity factor</t>
  </si>
  <si>
    <t>Generator annual net generation (MWh)</t>
  </si>
  <si>
    <t>Generator ozone season net generation (MWh)</t>
  </si>
  <si>
    <t>Generation data source</t>
  </si>
  <si>
    <t>Generator year on-line</t>
  </si>
  <si>
    <t>1</t>
  </si>
  <si>
    <t>RE</t>
  </si>
  <si>
    <t>ST</t>
  </si>
  <si>
    <t>767</t>
  </si>
  <si>
    <t>2</t>
  </si>
  <si>
    <t>3</t>
  </si>
  <si>
    <t>OP</t>
  </si>
  <si>
    <t>4</t>
  </si>
  <si>
    <t>5</t>
  </si>
  <si>
    <t>6</t>
  </si>
  <si>
    <t>eGRID2007 2005 file boiler sequence number</t>
  </si>
  <si>
    <t>Boiler ID</t>
  </si>
  <si>
    <t>Acid Rain Program flag:  1 = Yes</t>
  </si>
  <si>
    <t>NOx Budget Program flag:  1 = Yes</t>
  </si>
  <si>
    <t>Boiler bottom and firing types</t>
  </si>
  <si>
    <t>Number of associated generators</t>
  </si>
  <si>
    <t>Primary boiler fuel</t>
  </si>
  <si>
    <t>Hours connected to load</t>
  </si>
  <si>
    <t>Boiler unadjusted annual ETS/CEM heat input (MMBtu)</t>
  </si>
  <si>
    <t>Boiler unadjusted ozone season ETS/CEM heat input (MMBtu)</t>
  </si>
  <si>
    <t>Boiler unadjusted annual total EIA-based calculated heat input (MMBtu)</t>
  </si>
  <si>
    <t>Boiler unadjusted ozone season EIA-based calculated heat input (MMBtu)</t>
  </si>
  <si>
    <t>Boiler unadjusted annual ETS/CEM NOx emissions (tons)</t>
  </si>
  <si>
    <t>Boiler unadjusted ozone season ETS/CEM NOx emissions (tons)</t>
  </si>
  <si>
    <t>Boiler unadjusted annual EIA-based calculated NOx emissions (tons)</t>
  </si>
  <si>
    <t>Boiler unadjusted ozone season EIA-based calculated NOx emissions (tons)</t>
  </si>
  <si>
    <t>Boiler unadjusted annual ETS/CEM SO2 emissions (tons)</t>
  </si>
  <si>
    <t>Boiler unadjusted annual EIA-based calculated SO2 emissions (tons)</t>
  </si>
  <si>
    <t>Boiler unadjusted annual ETS/CEM CO2 emissions (tons)</t>
  </si>
  <si>
    <t>Boiler unadjusted annual EIA-based calculated CO2 emissions (tons)</t>
  </si>
  <si>
    <t>Source of "best" data from ETS/CEM or EIA-767</t>
  </si>
  <si>
    <t>Boiler unadjusted annual best heat input (MMBtu)</t>
  </si>
  <si>
    <t>Boiler unadjusted ozone season best heat input (MMBtu)</t>
  </si>
  <si>
    <t>Boiler unadjusted annual best NOx emissions (tons)</t>
  </si>
  <si>
    <t>Boiler unadjusted ozone season best NOx emissions (tons)</t>
  </si>
  <si>
    <t>Boiler unadjusted annual best SO2 emissions (tons)</t>
  </si>
  <si>
    <t>Boiler unadjusted annual best CO2 emissions (tons)</t>
  </si>
  <si>
    <t>SO2 (scrubber) first control device</t>
  </si>
  <si>
    <t>NOx first control device</t>
  </si>
  <si>
    <t>Hg Activated carbon injection system flag:  1 = Yes</t>
  </si>
  <si>
    <t>Boiler year on-line</t>
  </si>
  <si>
    <t xml:space="preserve">    CYCL</t>
  </si>
  <si>
    <t>ETS/CEM</t>
  </si>
  <si>
    <t>DRY WALL</t>
  </si>
  <si>
    <t>LNB</t>
  </si>
  <si>
    <t xml:space="preserve">    TANG</t>
  </si>
  <si>
    <t>WL FGD</t>
  </si>
  <si>
    <t>Tribal Code</t>
  </si>
  <si>
    <t>Tribal Name</t>
  </si>
  <si>
    <t>State &amp; County FIPS</t>
  </si>
  <si>
    <t>State Abbreviation</t>
  </si>
  <si>
    <t>County Name</t>
  </si>
  <si>
    <t>Facility Site ID</t>
  </si>
  <si>
    <t>NEI Site ID</t>
  </si>
  <si>
    <t>Facility Name</t>
  </si>
  <si>
    <t>Site Description</t>
  </si>
  <si>
    <t>Address</t>
  </si>
  <si>
    <t>City</t>
  </si>
  <si>
    <t>NAICS Code</t>
  </si>
  <si>
    <t>NAICS Description</t>
  </si>
  <si>
    <t>SIC</t>
  </si>
  <si>
    <t>SIC Description</t>
  </si>
  <si>
    <t>Lattitude</t>
  </si>
  <si>
    <t>Longitude</t>
  </si>
  <si>
    <t>NUM_CAPS</t>
  </si>
  <si>
    <t>CAP_TONS</t>
  </si>
  <si>
    <t>NUM_HAPS</t>
  </si>
  <si>
    <t>HAP_TONS</t>
  </si>
  <si>
    <t>SO2</t>
  </si>
  <si>
    <t>NOX</t>
  </si>
  <si>
    <t>VOC</t>
  </si>
  <si>
    <t>CO</t>
  </si>
  <si>
    <t>PM10-PRI</t>
  </si>
  <si>
    <t>PM10-FIL</t>
  </si>
  <si>
    <t>PM25-PRI</t>
  </si>
  <si>
    <t>PM25-FIL</t>
  </si>
  <si>
    <t>PM-CON</t>
  </si>
  <si>
    <t>NH3</t>
  </si>
  <si>
    <t>Hydrochloric Acid (Hydrogen Chloride (Gas Only))</t>
  </si>
  <si>
    <t>Hydrogen Fluoride (Hydrofluoric Acid)</t>
  </si>
  <si>
    <t>Chlorine</t>
  </si>
  <si>
    <t>Polychlorinated Biphenyls (Aroclors)</t>
  </si>
  <si>
    <t>Mercury Compounds</t>
  </si>
  <si>
    <t>Lead Compounds</t>
  </si>
  <si>
    <t>Nickel Compounds</t>
  </si>
  <si>
    <t>Manganese Compounds</t>
  </si>
  <si>
    <t>Cadmium Compounds</t>
  </si>
  <si>
    <t>Chromium Compounds</t>
  </si>
  <si>
    <t>Beryllium Compounds</t>
  </si>
  <si>
    <t>Antimony Compounds</t>
  </si>
  <si>
    <t>Cobalt Compounds</t>
  </si>
  <si>
    <t>Selenium Compounds</t>
  </si>
  <si>
    <t>Arsenic Compounds(Inorganic Including Arsine)</t>
  </si>
  <si>
    <t>Cyanide Compounds</t>
  </si>
  <si>
    <t>Coke Oven Emissions</t>
  </si>
  <si>
    <t>Naphthalene</t>
  </si>
  <si>
    <t>Polycyclic Organic Matter as 15-PAH</t>
  </si>
  <si>
    <t>Polycyclic Organic Matter as 7-PAH</t>
  </si>
  <si>
    <t>Polycyclic Organic Matter as non-15 PAH</t>
  </si>
  <si>
    <t>Acrolein</t>
  </si>
  <si>
    <t>1,3-Butadiene</t>
  </si>
  <si>
    <t>Benzene (Including Benzene From Gasoline)</t>
  </si>
  <si>
    <t>Toluene</t>
  </si>
  <si>
    <t>Xylenes (Mixed Isomers)</t>
  </si>
  <si>
    <t>1,1,2,2-Tetrachloroethane</t>
  </si>
  <si>
    <t>Tetrachloroethylene (Perchloroethylene)</t>
  </si>
  <si>
    <t>1,1,2-Trichloroethane</t>
  </si>
  <si>
    <t>Methyl Chloroform (1,1,1-Trichloroethane)</t>
  </si>
  <si>
    <t>Carbon Tetrachloride</t>
  </si>
  <si>
    <t>Chloroform</t>
  </si>
  <si>
    <t>Methylene Chloride (Dichloromethane)</t>
  </si>
  <si>
    <t>Trichloroethylene</t>
  </si>
  <si>
    <t>1,3-Dichloropropene</t>
  </si>
  <si>
    <t>Ethylene Dichloride (1,2-Dichloroethane)</t>
  </si>
  <si>
    <t>Ethylene Dibromide (Dibromoethane)</t>
  </si>
  <si>
    <t>Propylene Dichloride (1,2-Dichloropropane)</t>
  </si>
  <si>
    <t>Vinyl Chloride</t>
  </si>
  <si>
    <t>2,4-Toluene Diisocyanate</t>
  </si>
  <si>
    <t>Benzidine</t>
  </si>
  <si>
    <t>Ethylene Oxide</t>
  </si>
  <si>
    <t>Hexachlorobenzene</t>
  </si>
  <si>
    <t>Hexamethylene Diisocyanate</t>
  </si>
  <si>
    <t>Hydrazine</t>
  </si>
  <si>
    <t>Quinoline</t>
  </si>
  <si>
    <t>Triethylamine</t>
  </si>
  <si>
    <t>Acetaldehyde</t>
  </si>
  <si>
    <t>Formaldehyde</t>
  </si>
  <si>
    <t>Propionaldehyde</t>
  </si>
  <si>
    <t>Ethyl Acrylate</t>
  </si>
  <si>
    <t>Acrylic Acid</t>
  </si>
  <si>
    <t>Acrylonitrile</t>
  </si>
  <si>
    <t>Isophorone</t>
  </si>
  <si>
    <t>Maleic Anhydride</t>
  </si>
  <si>
    <t>Methanol</t>
  </si>
  <si>
    <t>Methyl Ethyl Ketone (2-Butanone)</t>
  </si>
  <si>
    <t>Methyl Isobutyl Ketone (Hexone)</t>
  </si>
  <si>
    <t>Methyl Methacrylate</t>
  </si>
  <si>
    <t>Styrene</t>
  </si>
  <si>
    <t>Ethylene Glycol</t>
  </si>
  <si>
    <t>1,1-Dimethylhydrazine</t>
  </si>
  <si>
    <t>1,2,3,4,5,6-Hexachlorocyclyhexane(stereo isomers)</t>
  </si>
  <si>
    <t>1,2,4-Trichlorobenzene</t>
  </si>
  <si>
    <t>1,2-Dibromo-3-Chloropropane</t>
  </si>
  <si>
    <t>1,2-Diphenylhydrazine</t>
  </si>
  <si>
    <t>1,2-Epoxybutane</t>
  </si>
  <si>
    <t>1,2-Propylenimine (2-Methylaziridine)</t>
  </si>
  <si>
    <t>1,3-Propane Sultone</t>
  </si>
  <si>
    <t>1,4-Dichlorobenzene</t>
  </si>
  <si>
    <t>2,2,4-Trimethylpentane</t>
  </si>
  <si>
    <t>2,4,5-Trichlorophenol</t>
  </si>
  <si>
    <t>2,4,6-Trichlorophenol</t>
  </si>
  <si>
    <t>2,4-D (Dichlorophenoxyacetic Acid)(Including Salts And Esters)</t>
  </si>
  <si>
    <t>2,4-Dinitrophenol</t>
  </si>
  <si>
    <t>2,4-Dinitrotoluene</t>
  </si>
  <si>
    <t>2-Acetylaminofluorene</t>
  </si>
  <si>
    <t>2-Chloroacetophenone</t>
  </si>
  <si>
    <t>2-Nitropropane</t>
  </si>
  <si>
    <t>3,3'-Dichlorobenzidene</t>
  </si>
  <si>
    <t>3,3'-Dimethoxybenzidine</t>
  </si>
  <si>
    <t>3,3'-Dimethylbenzidine</t>
  </si>
  <si>
    <t>4,4'-Methylenebis(2-Chloroaniline)</t>
  </si>
  <si>
    <t>4,4'-Methylenedianiline</t>
  </si>
  <si>
    <t>4,4'-Methylenediphenyl Diisocyanate (MDI)</t>
  </si>
  <si>
    <t>4,6-Dinitro-o-Cresol (Including Salts)</t>
  </si>
  <si>
    <t>4-Aminobiphenyl</t>
  </si>
  <si>
    <t>4-Dimethylaminoazobenzene</t>
  </si>
  <si>
    <t>4-Nitrobiphenyl</t>
  </si>
  <si>
    <t>4-Nitrophenol</t>
  </si>
  <si>
    <t>Acetamide</t>
  </si>
  <si>
    <t>Acetonitrile</t>
  </si>
  <si>
    <t>Acetophenone</t>
  </si>
  <si>
    <t>Acrylamide</t>
  </si>
  <si>
    <t>Allyl Chloride</t>
  </si>
  <si>
    <t>Aniline</t>
  </si>
  <si>
    <t>Asbestos</t>
  </si>
  <si>
    <t>Benzotrichloride</t>
  </si>
  <si>
    <t>Benzyl Chloride</t>
  </si>
  <si>
    <t>Beta-Propiolactone</t>
  </si>
  <si>
    <t>Biphenyl</t>
  </si>
  <si>
    <t>Bis(2-Ethylhexyl)Phthalate (Dehp)</t>
  </si>
  <si>
    <t>Bis(Chloromethyl) Ether</t>
  </si>
  <si>
    <t>Bromoform</t>
  </si>
  <si>
    <t>Calcium Cyanamide</t>
  </si>
  <si>
    <t>Captan</t>
  </si>
  <si>
    <t>Carbaryl</t>
  </si>
  <si>
    <t>Carbon Disulfide</t>
  </si>
  <si>
    <t>Carbonyl Sulfide</t>
  </si>
  <si>
    <t>Catechol</t>
  </si>
  <si>
    <t>Chloramben</t>
  </si>
  <si>
    <t>Chlordane</t>
  </si>
  <si>
    <t>Chloroacetic Acid</t>
  </si>
  <si>
    <t>Chlorobenzene</t>
  </si>
  <si>
    <t>Chlorobenzilate</t>
  </si>
  <si>
    <t>Chloromethyl Methyl Ether</t>
  </si>
  <si>
    <t>Chloroprene</t>
  </si>
  <si>
    <t>Cresol/Cresylic Acid (Mixed Isomers)</t>
  </si>
  <si>
    <t>Cumene</t>
  </si>
  <si>
    <t>Dde (1,1-Dichloro-2,2-Bis(p-  Chlorophenyl) Ethylene)</t>
  </si>
  <si>
    <t>Diazomethane</t>
  </si>
  <si>
    <t>Dibenzofuran</t>
  </si>
  <si>
    <t>Dibutyl Phthalate</t>
  </si>
  <si>
    <t>Dichloroethyl Ether (Bis{2-Chloroethyl)Ether)</t>
  </si>
  <si>
    <t>Dichlorvos</t>
  </si>
  <si>
    <t>Diethanolamine</t>
  </si>
  <si>
    <t>Diethyl Sulfate</t>
  </si>
  <si>
    <t>Dimethyl Phthalate</t>
  </si>
  <si>
    <t>Dimethyl Sulfate</t>
  </si>
  <si>
    <t>Dimethylcarbamoyl Chloride</t>
  </si>
  <si>
    <t>Epichlorohydrin (1-Chloro-2,3-Epoxypropane)</t>
  </si>
  <si>
    <t>Ethyl Carbamate (Urethane) Chloride (Chloroethane)</t>
  </si>
  <si>
    <t>Ethyl Chloride</t>
  </si>
  <si>
    <t>Ethylbenzene</t>
  </si>
  <si>
    <t>Ethylene Thiourea</t>
  </si>
  <si>
    <t>Ethyleneimine (Aziridine)</t>
  </si>
  <si>
    <t>Ethylidene Dichloride (1,1-Dichloroethane)</t>
  </si>
  <si>
    <t>Fine Mineral Fibers</t>
  </si>
  <si>
    <t>Glycol Ethers</t>
  </si>
  <si>
    <t>Heptachlor</t>
  </si>
  <si>
    <t>Hexachlorobutadiene</t>
  </si>
  <si>
    <t>Hexachlorocyclopentadiene</t>
  </si>
  <si>
    <t>Hexachloroethane</t>
  </si>
  <si>
    <t>Hexamethylphosphoramide</t>
  </si>
  <si>
    <t>Hexane</t>
  </si>
  <si>
    <t>Hydroquinone</t>
  </si>
  <si>
    <t>Methoxychlor</t>
  </si>
  <si>
    <t>Methyl Bromide (Bromomethane)</t>
  </si>
  <si>
    <t>Methyl Chloride (Chloromethane)</t>
  </si>
  <si>
    <t>Methyl Iodide (Iodomethane)</t>
  </si>
  <si>
    <t>Methyl Isocyanate</t>
  </si>
  <si>
    <t>Methyl Tert-Butyl Ether</t>
  </si>
  <si>
    <t>Methylhydrazine</t>
  </si>
  <si>
    <t>N,N-Dimethylaniline</t>
  </si>
  <si>
    <t>N,N-Dimethylformamide</t>
  </si>
  <si>
    <t>Nitrobenzene</t>
  </si>
  <si>
    <t>N-Nitrosodimethylamine</t>
  </si>
  <si>
    <t>N-Nitrosomorpholine</t>
  </si>
  <si>
    <t>N-Nitroso-N-Methylurea</t>
  </si>
  <si>
    <t>o-Anisidine</t>
  </si>
  <si>
    <t>o-Toluidine</t>
  </si>
  <si>
    <t>Parathion</t>
  </si>
  <si>
    <t>p-Dioxane</t>
  </si>
  <si>
    <t>Pentachloronitrobenzene (Qunumeric(38,28)obenzene)</t>
  </si>
  <si>
    <t>Pentachlorophenol</t>
  </si>
  <si>
    <t>Phenol</t>
  </si>
  <si>
    <t>Phosgene</t>
  </si>
  <si>
    <t>Phosphine</t>
  </si>
  <si>
    <t>Phosphorus</t>
  </si>
  <si>
    <t>Phthalic Anhydride</t>
  </si>
  <si>
    <t>p-Phenylenediamine</t>
  </si>
  <si>
    <t>Propoxur (Baygon)</t>
  </si>
  <si>
    <t>Propylene Oxide</t>
  </si>
  <si>
    <t>Quinone (p-Benzoquinone)</t>
  </si>
  <si>
    <t>Radionuclides (Including Radon)</t>
  </si>
  <si>
    <t>Styrene Oxide</t>
  </si>
  <si>
    <t>Titanium Tetrachloride</t>
  </si>
  <si>
    <t>Toluene-2,4-Diamine</t>
  </si>
  <si>
    <t>Toxaphene (Chlorinated Camphene)</t>
  </si>
  <si>
    <t>Trifluralin</t>
  </si>
  <si>
    <t>Vinyl Acetate</t>
  </si>
  <si>
    <t>Vinyl Bromide</t>
  </si>
  <si>
    <t>Vinylidene Chloride (1,1-Dichloroethylene)</t>
  </si>
  <si>
    <t>PM-FIL</t>
  </si>
  <si>
    <t>PM-PRI</t>
  </si>
  <si>
    <t>000</t>
  </si>
  <si>
    <t>Non-tribal</t>
  </si>
  <si>
    <t>39031</t>
  </si>
  <si>
    <t>COSHOCTON CO</t>
  </si>
  <si>
    <t>0616000000</t>
  </si>
  <si>
    <t>NEI7865</t>
  </si>
  <si>
    <t>CONESVILLE POWER PLA</t>
  </si>
  <si>
    <t>Southeast District Office</t>
  </si>
  <si>
    <t>47201 COUNTY ROAD 273</t>
  </si>
  <si>
    <t>221112</t>
  </si>
  <si>
    <t>Fossil Fuel Electric Power Generation</t>
  </si>
  <si>
    <t>4911</t>
  </si>
  <si>
    <t>Electric, Gas And Sanitary Services Electric Services Electric Services</t>
  </si>
  <si>
    <t>40.18336</t>
  </si>
  <si>
    <t>-81.87781</t>
  </si>
  <si>
    <r>
      <t xml:space="preserve">Modeling of unit operations </t>
    </r>
    <r>
      <rPr>
        <b/>
        <sz val="10"/>
        <rFont val="Arial"/>
        <family val="2"/>
      </rPr>
      <t>does not mirror actual operations for the facility/unit in question.  Modeling assumes an 85% capacity factor while the actual capacity factor is 62.4%</t>
    </r>
  </si>
  <si>
    <t>Emissions rates are adjusted/scaled to the 90% net output by ratioing the net plant power for the base case to the 90% capture case and is noted as a data limitation.</t>
  </si>
  <si>
    <t>Base Case</t>
  </si>
  <si>
    <t>90% Capture</t>
  </si>
  <si>
    <t>Increase in Emissions rates Due to CCS (per unit)</t>
  </si>
  <si>
    <t>Net Plant Power (kW)</t>
  </si>
  <si>
    <t>Carbon Dioxide - Captured</t>
  </si>
  <si>
    <t>kg/MWh</t>
  </si>
  <si>
    <r>
      <t>Data specific to Unit #5; Derived from eGRID data; 90% capture of CO</t>
    </r>
    <r>
      <rPr>
        <vertAlign val="subscript"/>
        <sz val="11"/>
        <rFont val="Arial"/>
        <family val="2"/>
      </rPr>
      <t>2</t>
    </r>
  </si>
  <si>
    <t>Used for CO2 leakage calculations</t>
  </si>
  <si>
    <t>Species:</t>
  </si>
  <si>
    <t>Carbon Dioxide - Inorganic Emission to Air</t>
  </si>
  <si>
    <r>
      <t>Data specific to Unit #5; Derived from eGRID data; 90% capture of CO</t>
    </r>
    <r>
      <rPr>
        <vertAlign val="subscript"/>
        <sz val="10"/>
        <rFont val="Arial"/>
        <family val="2"/>
      </rPr>
      <t>2</t>
    </r>
  </si>
  <si>
    <t>VOCs - unspecified</t>
  </si>
  <si>
    <t>Data for the entire power plant (comprised of six units); Derived from NEI data</t>
  </si>
  <si>
    <t>Methane - Organic Emissions to Air</t>
  </si>
  <si>
    <t>Data for the entire power plant (comprised of six units); Derived from eGRID data</t>
  </si>
  <si>
    <t>Nitrogen Oxides - Inorganic Emissions to Air</t>
  </si>
  <si>
    <t>Data specific to Unit #5; Derived from eGRID data</t>
  </si>
  <si>
    <t>Nitrous oxide - Inorganic Emissions to Air</t>
  </si>
  <si>
    <t>Carbon Monoxide - Inorganic Emissions to Air</t>
  </si>
  <si>
    <t xml:space="preserve">Lead - Heavy Metals to Air </t>
  </si>
  <si>
    <t>Mercury - Heavy Metals to Air</t>
  </si>
  <si>
    <t>Ammonia to air</t>
  </si>
  <si>
    <t xml:space="preserve">From eGRID Data: </t>
  </si>
  <si>
    <t>Coal Input</t>
  </si>
  <si>
    <t>MMBtu/MWh</t>
  </si>
  <si>
    <t>Study Coal Input</t>
  </si>
  <si>
    <t>See Table 3-1 below</t>
  </si>
  <si>
    <t>Ref. 1, Table 3-1, page 25, pdf page 50</t>
  </si>
  <si>
    <t>Calculating coal input requirements as if feedstock were Illinois #6 coal</t>
  </si>
  <si>
    <t>Coal input is not Illinois #6 so input quantity will be adjusted as if feedstock were Illinois #6</t>
  </si>
  <si>
    <t>Assuming coal input is equivalent to Illinois #6:</t>
  </si>
  <si>
    <t>HHV = 11666 Btu/lb</t>
  </si>
  <si>
    <t>Source: Reference [2]</t>
  </si>
  <si>
    <t>Tables 7-5 and 7-6 on page 68, pdf page 83, Table 7-9 on page 71, pdf page 86 Highlighted</t>
  </si>
  <si>
    <t>From Ref 1 Table 3-21:  Additional water requirement for CCS</t>
  </si>
  <si>
    <t>Page 49 pdf 74</t>
  </si>
  <si>
    <t>Advanced Amine Plant Performance</t>
  </si>
  <si>
    <t>For 90% CCS</t>
  </si>
  <si>
    <t>Net output (MW)</t>
  </si>
  <si>
    <t>gal/MWh</t>
  </si>
  <si>
    <t>Table 3-20 and Table 3-21 compare the amine plant material balance and energy demands,</t>
  </si>
  <si>
    <t>Water makeup to Amine Plant, gpm</t>
  </si>
  <si>
    <t>respectively, for each recovery case. The material balance shown in Table 3-20 is for the</t>
  </si>
  <si>
    <t>Water makeup to Cooling Tower, gpm</t>
  </si>
  <si>
    <t>complete amine plant, as is Table 3-21.</t>
  </si>
  <si>
    <t>Replacement Power</t>
  </si>
  <si>
    <t>Source: Reference [1], p ES-3</t>
  </si>
  <si>
    <t>Difference in plant output</t>
  </si>
  <si>
    <t>kW</t>
  </si>
  <si>
    <t>Net Plant Power (MW)</t>
  </si>
  <si>
    <t>MW</t>
  </si>
  <si>
    <t>Net MWhrs at .85 Cap Factor</t>
  </si>
  <si>
    <t>MWhrs</t>
  </si>
  <si>
    <t>MWh's replaced per MWh generated</t>
  </si>
  <si>
    <t>ton</t>
  </si>
  <si>
    <t>lbm</t>
  </si>
  <si>
    <t>GWh</t>
  </si>
  <si>
    <t>MWh</t>
  </si>
  <si>
    <t>CCS</t>
  </si>
  <si>
    <t>[binary] If CO2 in flue gas is routed to CO2 recovery, value = 1. If CO2 in flue gas is released to atmosphere, value = 0.</t>
  </si>
  <si>
    <t>[dimensionless] Fraction of CO2 captured</t>
  </si>
  <si>
    <r>
      <t>[kg/MWh] CO</t>
    </r>
    <r>
      <rPr>
        <sz val="10"/>
        <rFont val="Calibri"/>
        <family val="2"/>
      </rPr>
      <t>₂</t>
    </r>
    <r>
      <rPr>
        <sz val="8"/>
        <rFont val="Arial"/>
        <family val="2"/>
      </rPr>
      <t xml:space="preserve"> </t>
    </r>
    <r>
      <rPr>
        <sz val="10"/>
        <rFont val="Arial"/>
        <family val="2"/>
      </rPr>
      <t>emissions to air per MWh with CCS</t>
    </r>
  </si>
  <si>
    <t>[kg/MWh] CO₂ emissions to air per MWh without CCS</t>
  </si>
  <si>
    <t>[kg/MWh] CO₂ emissions to air per MWh without or without CCS, depending on value of "CCS" parameter</t>
  </si>
  <si>
    <t>[kg/MWh] CO₂ captured for CCS</t>
  </si>
  <si>
    <t>[kg/MWh] NOx emissions to air per MWh with CCS</t>
  </si>
  <si>
    <t>[kg/MWh] NOx emissions to air per MWh without CCS</t>
  </si>
  <si>
    <t>[kg/MWh] NOx emissions to air per MWh with or without CCS, depending on value of "CCS" parameter</t>
  </si>
  <si>
    <r>
      <t>[kg/MWh] SO</t>
    </r>
    <r>
      <rPr>
        <sz val="10"/>
        <rFont val="Calibri"/>
        <family val="2"/>
      </rPr>
      <t>₂</t>
    </r>
    <r>
      <rPr>
        <sz val="10"/>
        <rFont val="Arial"/>
        <family val="2"/>
      </rPr>
      <t xml:space="preserve"> emissions to air per MWh with CCS</t>
    </r>
  </si>
  <si>
    <t>[kg/MWh] SO₂ emissions to air per MWh without CCS</t>
  </si>
  <si>
    <t>[kg/MWh] SO₂ emissions to air per MWh with or without CCS, depending on value of "CCS" parameter</t>
  </si>
  <si>
    <t>[kg/MWh] Lead emissions to air per MWh with or without CCS, depending on value of "CCS" parameter</t>
  </si>
  <si>
    <t>[kg/MWh] Ammonia emissions to air per MWh with CCS</t>
  </si>
  <si>
    <t>[kg/MWh] Ammonia emissions to air per MWh without CCS</t>
  </si>
  <si>
    <t>[kg/MWh] Ammonia emissions to air per MWh with or without CCS, depending on value of "CCS" parameter</t>
  </si>
  <si>
    <t>[kg/MWh] Coal consumption per MWh with CCS</t>
  </si>
  <si>
    <t>[kg/MWh] Coal consumption per MWh without CCS</t>
  </si>
  <si>
    <t>[kg/MWh] Coal consumption per MWh with or without CCS, depending on value of "CCS" parameter</t>
  </si>
  <si>
    <t>L/MWh</t>
  </si>
  <si>
    <t>[L/MWh] Water withdrawal with CCS</t>
  </si>
  <si>
    <t>[L/MWh] Water withdrawal without CCS</t>
  </si>
  <si>
    <t>[L/MWh] Water withdrawal with or without CCS, depending on value of "CCS" parameter</t>
  </si>
  <si>
    <t>[L/MWh] Ground water withdrawal</t>
  </si>
  <si>
    <t>[L/MWh] Surface water withdrawal</t>
  </si>
  <si>
    <t>[L/MWh] Waste water with CCS</t>
  </si>
  <si>
    <t>[L/MWh] Waste water without CCS</t>
  </si>
  <si>
    <t>[L/Mwh] Waster water with or without CCS, depending on value of "CCS"Parameter</t>
  </si>
  <si>
    <t>EXPC_CO2caprate</t>
  </si>
  <si>
    <t>EXPC_CO2_CCS</t>
  </si>
  <si>
    <t>EXPC_CO2_noCCS</t>
  </si>
  <si>
    <t>EXPC_CO2</t>
  </si>
  <si>
    <t>IF(CCS=1;EXPC_CO2_CCS;EXPC_CO2_noCCS)</t>
  </si>
  <si>
    <t>EXPC_CO2_cap</t>
  </si>
  <si>
    <t>IF(CCS=1;(EXPC_CO2*EXPC_CO2caprate/(1-EXPC_CO2caprate); 0)</t>
  </si>
  <si>
    <t>EXPC_NOx_CCS</t>
  </si>
  <si>
    <t>EXPC_NOx_noCCS</t>
  </si>
  <si>
    <t>l</t>
  </si>
  <si>
    <t>gal</t>
  </si>
  <si>
    <t>Without CCS</t>
  </si>
  <si>
    <t>With CCS</t>
  </si>
  <si>
    <t>Water Use</t>
  </si>
  <si>
    <t>Water withdrawal</t>
  </si>
  <si>
    <t>Water discharge</t>
  </si>
  <si>
    <t>gpm</t>
  </si>
  <si>
    <t>gpm/MWnet</t>
  </si>
  <si>
    <t>the without CCS discharge rate is mutliplied by the ratio of water withdrawals (~1.75x).</t>
  </si>
  <si>
    <t>EXPC_NOx</t>
  </si>
  <si>
    <t>IF(CCS=1;EXPC_NOx_CCS;EXPC_NOx_noCCS)</t>
  </si>
  <si>
    <t>EXPC_SO2_CCS</t>
  </si>
  <si>
    <t>EXPC_SO2_noCCS</t>
  </si>
  <si>
    <t>EXPC_SO2</t>
  </si>
  <si>
    <t>IF(CCS=1;EXPC_SO2_CCS;EXPC_SO2_noCCS)</t>
  </si>
  <si>
    <t>EXPC_Hg_CCS</t>
  </si>
  <si>
    <t>EXPC_Hg_noCCS</t>
  </si>
  <si>
    <t>EXPC_Hg</t>
  </si>
  <si>
    <t>IF(CCS=1;EXPC_Hg_CCS;EXPC_Hg_noCCS)</t>
  </si>
  <si>
    <t>EXPC_Pb_CCS</t>
  </si>
  <si>
    <t>EXPC_Pb_noCCS</t>
  </si>
  <si>
    <t>EXPC_Pb</t>
  </si>
  <si>
    <t>IF(CCS=1;EXPC_Pb_CCS;EXPC_Pb_noCCS)</t>
  </si>
  <si>
    <t>EXPC_NH3_CCS</t>
  </si>
  <si>
    <t>EXPC_NH3_noCCS</t>
  </si>
  <si>
    <t>EXPC_NH3</t>
  </si>
  <si>
    <t>IF(CCS=1;EXPC_NH3_CCS;EXPC_NH3_noCCS)</t>
  </si>
  <si>
    <t>EXPC_coal_CCS</t>
  </si>
  <si>
    <t>EXPC_coal_noCCS</t>
  </si>
  <si>
    <t>EXPC_coal</t>
  </si>
  <si>
    <t>IF(CCS=1;EXPC_coal_CCS;EXPC_coal_noCCS)</t>
  </si>
  <si>
    <t>EXPC_H2OinCCS</t>
  </si>
  <si>
    <t>EXPC_H2OinnoCCS</t>
  </si>
  <si>
    <t>EXPC_H2Oin</t>
  </si>
  <si>
    <t>IF(CCS=1;EXPC_H2OinCCS;EXPC_H2OinnoCCS)</t>
  </si>
  <si>
    <t>EXPC_H2OinGnd</t>
  </si>
  <si>
    <t>EXPC_H2Oin/2</t>
  </si>
  <si>
    <t>EXPC_H2OinSurf</t>
  </si>
  <si>
    <t>EXPC_H2OoutCCS</t>
  </si>
  <si>
    <t>EXPC_H2OoutnCCS</t>
  </si>
  <si>
    <t>EXPC_H2Oout</t>
  </si>
  <si>
    <t>IF(CCS=1;EXPC_H2OoutCCS;EXPC_H2OoutnCCS)</t>
  </si>
  <si>
    <t>Hard Coal (Illinois No 6) [Hard coal (resource)]</t>
  </si>
  <si>
    <t>L</t>
  </si>
  <si>
    <t>Repl_pwr</t>
  </si>
  <si>
    <t>year</t>
  </si>
  <si>
    <t>hours</t>
  </si>
  <si>
    <t>IF(CCS=1;0.430114369;0)</t>
  </si>
  <si>
    <t>Power (from grid mix) [System-dependent]</t>
  </si>
  <si>
    <t>[Technosphere] Coal for combustion</t>
  </si>
  <si>
    <t>[Technosphere] Electric power from grid to offset power diverted to CCS</t>
  </si>
  <si>
    <t>[Resource] Ground water withdrawal</t>
  </si>
  <si>
    <t>[Resource] Surface water withdrawal</t>
  </si>
  <si>
    <t>without CCS. In this analysis, water withdrawal for the PC plant with CCS is about 1.75 x that of the plant without CCS. To scale the water discharge,</t>
  </si>
  <si>
    <t>Operation of Existing Pulverized Coal Power Plant</t>
  </si>
  <si>
    <t>Electricity</t>
  </si>
  <si>
    <t>The operations of an existing pulverized coal (EXPC) power plant with or without carbon capture and sequestration (CCS) on the basis of 1MWh electricity output.</t>
  </si>
  <si>
    <t>USA</t>
  </si>
  <si>
    <t>Midwest</t>
  </si>
  <si>
    <t>No</t>
  </si>
  <si>
    <t>Power [Electric Power]</t>
  </si>
  <si>
    <t>Carbon dioxide [Inorganic intermediate products]</t>
  </si>
  <si>
    <r>
      <t>CO</t>
    </r>
    <r>
      <rPr>
        <sz val="10"/>
        <rFont val="Calibri"/>
        <family val="2"/>
      </rPr>
      <t>₂</t>
    </r>
    <r>
      <rPr>
        <sz val="10"/>
        <rFont val="Arial"/>
        <family val="2"/>
      </rPr>
      <t xml:space="preserve"> captured for CCS</t>
    </r>
  </si>
  <si>
    <t>EXPC_CH4_CCS</t>
  </si>
  <si>
    <t>EXPC_CH4_noCCS</t>
  </si>
  <si>
    <t>EXPC_CH4</t>
  </si>
  <si>
    <t>IF(CCS=1;EXPC_CH4_CCS;EXPC_CH4_noCCS)</t>
  </si>
  <si>
    <t>[kg/MWh] Methane emissions to air per MWh with CCS</t>
  </si>
  <si>
    <t>[kg/MWh] Methane emissions to air per MWh without CCS</t>
  </si>
  <si>
    <t>[kg/MWh] Methane emissions to air per MWh with or without CCS, depending on value of "CCS" parameter</t>
  </si>
  <si>
    <r>
      <t>Sulfur Dioxide (SO</t>
    </r>
    <r>
      <rPr>
        <vertAlign val="subscript"/>
        <sz val="10"/>
        <rFont val="Arial"/>
        <family val="2"/>
      </rPr>
      <t>2</t>
    </r>
    <r>
      <rPr>
        <sz val="11"/>
        <color theme="1"/>
        <rFont val="Calibri"/>
        <family val="2"/>
        <scheme val="minor"/>
      </rPr>
      <t>) - Inorganic Emissions to Air</t>
    </r>
  </si>
  <si>
    <t>EXPC_CO</t>
  </si>
  <si>
    <t>IF(CCS=1;EXPC_CO_CCS;EXPC_CO_noCCS)</t>
  </si>
  <si>
    <t>EXPC_CO_CCS</t>
  </si>
  <si>
    <t>EXPC_CO_noCCS</t>
  </si>
  <si>
    <t>[kg/MWh] Carbon monoxide emissions to air per MWh with CCS</t>
  </si>
  <si>
    <t>[kg/MWh] Carbon monoxide emissions to air per MWh without CCS</t>
  </si>
  <si>
    <t>[kg/MWh] Carbon monoxide emissions to air per MWh with or without CCS, depending on value of "CCS" parameter</t>
  </si>
  <si>
    <t>EXPC_VOC_CCS</t>
  </si>
  <si>
    <t>EXPC_VOC</t>
  </si>
  <si>
    <t>EXPC_VOC_noCCS</t>
  </si>
  <si>
    <t>[kg/MWh] Volatile organic compounds emissions to air per MWh with CCS</t>
  </si>
  <si>
    <t>[kg/MWh] Volatile organic compounds emissions to air per MWh without CCS</t>
  </si>
  <si>
    <t>[kg/MWh] Volatile organic compounds emissions to air per MWh with or without CCS, depending on value of "CCS" parameter</t>
  </si>
  <si>
    <r>
      <t xml:space="preserve">Note: All inputs and outputs are normalized per the reference flow (e.g., per </t>
    </r>
    <r>
      <rPr>
        <b/>
        <sz val="10"/>
        <color indexed="8"/>
        <rFont val="Arial"/>
        <family val="2"/>
      </rPr>
      <t xml:space="preserve">MWh </t>
    </r>
    <r>
      <rPr>
        <sz val="10"/>
        <color indexed="8"/>
        <rFont val="Arial"/>
        <family val="2"/>
      </rPr>
      <t>of electricity)</t>
    </r>
  </si>
  <si>
    <t>MWh/MWh</t>
  </si>
  <si>
    <t>[MWh/MWh] Electricity from grid to offset net power reduction from CCS</t>
  </si>
  <si>
    <t>Carbon Dioxide Capture from Existing Coal-Fired Power Plants</t>
  </si>
  <si>
    <t>National Energy Technology Laboratory</t>
  </si>
  <si>
    <t>2007</t>
  </si>
  <si>
    <t>Pittsburgh, PA</t>
  </si>
  <si>
    <t>Midwest, USA</t>
  </si>
  <si>
    <t>One facility</t>
  </si>
  <si>
    <t>November 2007</t>
  </si>
  <si>
    <t>http://www.netl.doe.gov/energy-analyses/pubs/CO2%20Retrofit%20From%20Existing%20Plants%20Revised%20November%202007.pdf</t>
  </si>
  <si>
    <t>August 20, 2012</t>
  </si>
  <si>
    <t>Tables ES-1, ES-3, 3-1</t>
  </si>
  <si>
    <t>Power Plant Water Usage and Loss Study</t>
  </si>
  <si>
    <t>http://www.netl.doe.gov/technologies/coalpower/gasification/pubs/pdf/WaterReport_Revised%20May2007.pdf</t>
  </si>
  <si>
    <t>NETL</t>
  </si>
  <si>
    <t>Chicago, IL</t>
  </si>
  <si>
    <t>EPA</t>
  </si>
  <si>
    <t>2009</t>
  </si>
  <si>
    <t>Environmental Protection Agency</t>
  </si>
  <si>
    <t>http://www.epa.gov/cleanenergy/energy-resources/egrid/index.html</t>
  </si>
  <si>
    <t>Multiple Facilities</t>
  </si>
  <si>
    <t>2005</t>
  </si>
  <si>
    <t>eGrid2007 Year 2005</t>
  </si>
  <si>
    <t>February 5, 2009</t>
  </si>
  <si>
    <t>2005 National Emissions Inventory Data &amp; Documentation; Point Facility Summary</t>
  </si>
  <si>
    <t>http://www.epa.gov/ttn/chief/net/2005inventory.html</t>
  </si>
  <si>
    <t>January 2009</t>
  </si>
  <si>
    <t>Cost and Performance Baseline for Fossil Energy Plants, Volume 1: Bituminous Coal and Natural Gas to Electricity Report</t>
  </si>
  <si>
    <t>2010</t>
  </si>
  <si>
    <t>http://www.netl.doe.gov/energy-analyses/pubs/BitBase_FinRep_Rev2.pdf</t>
  </si>
  <si>
    <t>In Reference [5], water withdrawal and discharge for the subcritical pulverized coal plant with CCS were roughly double that of the PC plant</t>
  </si>
  <si>
    <t>Particulate Matter PM25 - Particles to Air</t>
  </si>
  <si>
    <t>Particulate Matter PM10 - Particles to Air</t>
  </si>
  <si>
    <t>EXPC_PM10_CCS</t>
  </si>
  <si>
    <t>EXPC_PM10_noCCS</t>
  </si>
  <si>
    <t>EXPC_PM10</t>
  </si>
  <si>
    <t>EXPC_PM25_CCS</t>
  </si>
  <si>
    <t>EXPC_PM25_noCCS</t>
  </si>
  <si>
    <t>EXPC_PM25</t>
  </si>
  <si>
    <t>IF(CCS=1;EXPC_PM25_CCS;EXPC_PM25_noCCS)</t>
  </si>
  <si>
    <t>IF(CCS=1;EXPC_PM10_CCS;EXPC_PM10_noCCS)</t>
  </si>
  <si>
    <t>[kg/MWh] Lead emissions to air per MWh with CCS</t>
  </si>
  <si>
    <t>[kg/MWh] Lead emissions to air per MWh without CCS</t>
  </si>
  <si>
    <t>[kg/MWh] Mercury emissions to air per MWh with CCS</t>
  </si>
  <si>
    <t>[kg/MWh] Mercury emissions to air per MWh without CCS</t>
  </si>
  <si>
    <t>[kg/MWh] Mercury emissions to air per MWh with or without CCS, depending on value of "CCS" parameter</t>
  </si>
  <si>
    <t>[kg/MWh] Particulate matter (PM25) emissions to air per MWh with CCS</t>
  </si>
  <si>
    <t>[kg/MWh] Particulate matter (PM25) emissions to air per MWh without CCS</t>
  </si>
  <si>
    <t>[kg/MWh] Particulate matter (PM25) emissions to air per MWh with or without CCS, depending on value of "CCS" parameter</t>
  </si>
  <si>
    <t>[kg/MWh] Particulate matter (PM10) emissions to air per MWh with CCS</t>
  </si>
  <si>
    <t>[kg/MWh] Particulate matter (PM10) emissions to air per MWh without CCS</t>
  </si>
  <si>
    <t>[kg/MWh] Particulate matter (PM10) emissions to air per MWh with or without CCS, depending on value of "CCS" parameter</t>
  </si>
  <si>
    <t>CALCULATION OF INPUTS and EMISSIONS</t>
  </si>
  <si>
    <r>
      <t xml:space="preserve">eGRID2007 (2005 data for Conesville power plant) </t>
    </r>
    <r>
      <rPr>
        <sz val="10"/>
        <rFont val="Arial"/>
        <family val="2"/>
      </rPr>
      <t>Reference [3]</t>
    </r>
  </si>
  <si>
    <r>
      <t xml:space="preserve">NEI (2005 data for Conesville power plant) </t>
    </r>
    <r>
      <rPr>
        <sz val="10"/>
        <rFont val="Arial"/>
        <family val="2"/>
      </rPr>
      <t>Reference [4]</t>
    </r>
  </si>
  <si>
    <t>Net plant power is going to drop from 433.778 MW to 303.317 MW due to CCS power requirement. The modeling assumes the power will be replaced. The approach is to calculate the replacement energy on a MWh basis at a capacity factor of .85 as per Ref [1].</t>
  </si>
  <si>
    <t>3,4</t>
  </si>
  <si>
    <t>1,3</t>
  </si>
  <si>
    <t>1,2</t>
  </si>
  <si>
    <t>2,5</t>
  </si>
  <si>
    <t>Water withdrawal is 50% ground, 50% surface water.</t>
  </si>
  <si>
    <t>Coal</t>
  </si>
  <si>
    <t>Ground water</t>
  </si>
  <si>
    <t>Surface water</t>
  </si>
  <si>
    <r>
      <t>CO</t>
    </r>
    <r>
      <rPr>
        <sz val="10"/>
        <color theme="1"/>
        <rFont val="Calibri"/>
        <family val="2"/>
      </rPr>
      <t>₂</t>
    </r>
  </si>
  <si>
    <r>
      <t>CH</t>
    </r>
    <r>
      <rPr>
        <sz val="10"/>
        <color theme="1"/>
        <rFont val="Calibri"/>
        <family val="2"/>
      </rPr>
      <t>₄</t>
    </r>
  </si>
  <si>
    <t>NOx</t>
  </si>
  <si>
    <r>
      <t>SO</t>
    </r>
    <r>
      <rPr>
        <sz val="10"/>
        <color theme="1"/>
        <rFont val="Calibri"/>
        <family val="2"/>
      </rPr>
      <t>₂</t>
    </r>
  </si>
  <si>
    <t>PM10</t>
  </si>
  <si>
    <t>PM25</t>
  </si>
  <si>
    <t>Pb</t>
  </si>
  <si>
    <t>Hg</t>
  </si>
  <si>
    <r>
      <t>NH</t>
    </r>
    <r>
      <rPr>
        <sz val="10"/>
        <color theme="1"/>
        <rFont val="Calibri"/>
        <family val="2"/>
      </rPr>
      <t>₃</t>
    </r>
  </si>
  <si>
    <t>1,2,3,1,1</t>
  </si>
  <si>
    <t>This unit process is composed of this document and the file, Stage-3-O-EXPC_Power_Plant_baseline.docx, which provides additional details regarding calculations, data quality, and references as relevant.</t>
  </si>
  <si>
    <t>CO2 Emissions for Study Base Case (No CCS)</t>
  </si>
  <si>
    <t>net MWh * capacity factor =</t>
  </si>
  <si>
    <t>Base case net * .85</t>
  </si>
  <si>
    <t>w/o CCS</t>
  </si>
  <si>
    <t>lb/hr</t>
  </si>
  <si>
    <t>lb/MWh</t>
  </si>
  <si>
    <t>CO2 emissions</t>
  </si>
  <si>
    <t>Conversion factor (1 kg = 2.204622 lb)</t>
  </si>
  <si>
    <t>Ref 6, Exhibit 2-3</t>
  </si>
  <si>
    <t>This unit process provides a summary of relevant input and output flows associated with the production of electricity by the combustion of coal in an existing (i.e., subcritical) pulverized coal power plant. This process can be used for scenarios with and without CCS. Key inputs include Illinois No. 6 coal and water from surface and ground sources. Key outputs include electricity, greenhouse gas emissions to air, and waste water.</t>
  </si>
  <si>
    <t>Net_MW_noCCS</t>
  </si>
  <si>
    <t>Net_MW_CCS</t>
  </si>
  <si>
    <t>[MWh] Net Power Output for EXPC without CCS operation; Set value from retrofit study</t>
  </si>
  <si>
    <t>[MWh] Net Power Output for EXPC with CCS operation; Set value from retrofit study</t>
  </si>
  <si>
    <r>
      <t xml:space="preserve">This document should be cited as: NETL (2012). </t>
    </r>
    <r>
      <rPr>
        <i/>
        <sz val="10"/>
        <rFont val="Arial"/>
        <family val="2"/>
      </rPr>
      <t xml:space="preserve">NETL Life Cycle Inventory Data – Unit Process: Operation of Existing Pulverized Coal Power Plant. </t>
    </r>
    <r>
      <rPr>
        <sz val="10"/>
        <rFont val="Arial"/>
        <family val="2"/>
      </rPr>
      <t>U.S. Department of Energy, National Energy Technology Laboratory. Last Updated: September 2012 (version 01). www.netl.doe.gov/energy-analyses (http://www.netl.doe.gov/energy-analyses)</t>
    </r>
  </si>
  <si>
    <t>eGRID-NEI data</t>
  </si>
  <si>
    <t>Inputs and emissions from eGRID data</t>
  </si>
  <si>
    <t>Study Data-CO2</t>
  </si>
  <si>
    <t>CO2 emissions from baseline report data</t>
  </si>
  <si>
    <t>Life_time</t>
  </si>
  <si>
    <t>Net_MW</t>
  </si>
  <si>
    <t>IF(CCS=1;Net_MW_CCS;Net_MW_noCCS)</t>
  </si>
  <si>
    <t>[MWh] Net Power Output for a single hour of IGCC operation with or without CCS, depending on value of "CCS" parameter</t>
  </si>
  <si>
    <t>yrs</t>
  </si>
  <si>
    <t>[Years] Life time of a power plant</t>
  </si>
  <si>
    <t>pce/MWh</t>
  </si>
  <si>
    <t>[Piece/MWh] Fraction of a power plant per MWH. Capacity factor of 0.85</t>
  </si>
  <si>
    <t>Plant_CCS</t>
  </si>
  <si>
    <t>CCS addition [Construction]</t>
  </si>
  <si>
    <t>[Technosphere] CCS addition to an existing plant</t>
  </si>
  <si>
    <t>IF(CCS=1;1/(Life_time*365.25*24*Net_MW*0.85);0)</t>
  </si>
  <si>
    <t>IF(CCS=1;EXPC_VOC_CCS;EXPC_VOC_noCCS)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</si>
</sst>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000"/>
    <numFmt numFmtId="175" formatCode="0.0"/>
    <numFmt numFmtId="176" formatCode="0.0;\ #;\ 0"/>
    <numFmt numFmtId="177" formatCode="#,##0.0"/>
    <numFmt numFmtId="178" formatCode="#,##0.00;\-#;0"/>
    <numFmt numFmtId="179" formatCode="0.##00;\-#;0"/>
    <numFmt numFmtId="180" formatCode="0.###0;\-#;0"/>
    <numFmt numFmtId="181" formatCode="#;#"/>
    <numFmt numFmtId="182" formatCode="#,##0.000000000"/>
  </numFmts>
  <fonts count="67"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Arial"/>
      <family val="2"/>
    </font>
    <font>
      <b/>
      <sz val="8"/>
      <name val="Arial"/>
      <family val="2"/>
    </font>
    <font>
      <sz val="8"/>
      <name val="Arial"/>
      <family val="2"/>
    </font>
    <font>
      <b/>
      <sz val="8.5"/>
      <name val="Arial"/>
      <family val="2"/>
    </font>
    <font>
      <sz val="8.5"/>
      <name val="Arial"/>
      <family val="2"/>
    </font>
    <font>
      <b/>
      <sz val="8.5"/>
      <color indexed="10"/>
      <name val="Arial"/>
      <family val="2"/>
    </font>
    <font>
      <sz val="8.5"/>
      <color indexed="10"/>
      <name val="Arial"/>
      <family val="2"/>
    </font>
    <font>
      <sz val="10"/>
      <color indexed="8"/>
      <name val="Arial"/>
      <family val="2"/>
    </font>
    <font>
      <sz val="8"/>
      <color indexed="8"/>
      <name val="Arial"/>
      <family val="2"/>
    </font>
    <font>
      <sz val="8"/>
      <name val="Arial"/>
      <family val="2"/>
    </font>
    <font>
      <sz val="11"/>
      <name val="Arial"/>
      <family val="2"/>
    </font>
    <font>
      <vertAlign val="subscript"/>
      <sz val="11"/>
      <name val="Arial"/>
      <family val="2"/>
    </font>
    <font>
      <vertAlign val="subscript"/>
      <sz val="10"/>
      <name val="Arial"/>
      <family val="2"/>
    </font>
    <font>
      <sz val="12"/>
      <name val="Arial"/>
      <family val="2"/>
    </font>
    <font>
      <sz val="10"/>
      <name val="Calibri"/>
      <family val="2"/>
    </font>
    <font>
      <u/>
      <sz val="11"/>
      <color theme="10"/>
      <name val="Calibri"/>
      <family val="2"/>
    </font>
    <font>
      <sz val="10"/>
      <color theme="1"/>
      <name val="Calibri"/>
      <family val="2"/>
    </font>
    <font>
      <sz val="10"/>
      <name val="Arial"/>
      <family val="2"/>
    </font>
  </fonts>
  <fills count="4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13"/>
        <bgColor indexed="64"/>
      </patternFill>
    </fill>
    <fill>
      <patternFill patternType="solid">
        <fgColor indexed="22"/>
        <bgColor indexed="0"/>
      </patternFill>
    </fill>
    <fill>
      <patternFill patternType="solid">
        <fgColor theme="9" tint="0.79998168889431442"/>
        <bgColor indexed="0"/>
      </patternFill>
    </fill>
    <fill>
      <patternFill patternType="solid">
        <fgColor theme="9" tint="0.79998168889431442"/>
        <bgColor indexed="8"/>
      </patternFill>
    </fill>
    <fill>
      <patternFill patternType="solid">
        <fgColor theme="9" tint="0.79998168889431442"/>
        <bgColor indexed="64"/>
      </patternFill>
    </fill>
    <fill>
      <patternFill patternType="solid">
        <fgColor indexed="40"/>
        <bgColor indexed="64"/>
      </patternFill>
    </fill>
  </fills>
  <borders count="5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s>
  <cellStyleXfs count="131">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25"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2" borderId="0" applyNumberFormat="0" applyBorder="0" applyAlignment="0" applyProtection="0"/>
    <xf numFmtId="0" fontId="31" fillId="16" borderId="0" applyNumberFormat="0" applyBorder="0" applyAlignment="0" applyProtection="0"/>
    <xf numFmtId="0" fontId="32" fillId="33" borderId="44" applyNumberFormat="0" applyAlignment="0" applyProtection="0"/>
    <xf numFmtId="0" fontId="33" fillId="34"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4" fillId="0" borderId="0" applyNumberFormat="0" applyFill="0" applyBorder="0" applyAlignment="0" applyProtection="0"/>
    <xf numFmtId="0" fontId="35" fillId="17" borderId="0" applyNumberFormat="0" applyBorder="0" applyAlignment="0" applyProtection="0"/>
    <xf numFmtId="0" fontId="36" fillId="0" borderId="46" applyNumberFormat="0" applyFill="0" applyAlignment="0" applyProtection="0"/>
    <xf numFmtId="0" fontId="37" fillId="0" borderId="47" applyNumberFormat="0" applyFill="0" applyAlignment="0" applyProtection="0"/>
    <xf numFmtId="0" fontId="38" fillId="0" borderId="4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0" borderId="44" applyNumberFormat="0" applyAlignment="0" applyProtection="0"/>
    <xf numFmtId="0" fontId="41" fillId="0" borderId="49" applyNumberFormat="0" applyFill="0" applyAlignment="0" applyProtection="0"/>
    <xf numFmtId="0" fontId="42"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3"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4"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5" fillId="0" borderId="0">
      <alignment horizontal="center" vertical="center"/>
    </xf>
    <xf numFmtId="0" fontId="46" fillId="0" borderId="0" applyNumberFormat="0" applyFill="0" applyBorder="0" applyAlignment="0" applyProtection="0"/>
    <xf numFmtId="0" fontId="47" fillId="0" borderId="55" applyNumberFormat="0" applyFill="0" applyAlignment="0" applyProtection="0"/>
    <xf numFmtId="0" fontId="48"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49" fillId="0" borderId="0"/>
    <xf numFmtId="0" fontId="56" fillId="0" borderId="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43" fontId="29" fillId="0" borderId="0" applyFont="0" applyFill="0" applyBorder="0" applyAlignment="0" applyProtection="0"/>
    <xf numFmtId="0" fontId="22" fillId="0" borderId="0" applyNumberFormat="0" applyFill="0" applyBorder="0" applyAlignment="0" applyProtection="0">
      <alignment vertical="top"/>
      <protection locked="0"/>
    </xf>
    <xf numFmtId="0" fontId="4" fillId="0" borderId="0"/>
    <xf numFmtId="0" fontId="4" fillId="0" borderId="0"/>
    <xf numFmtId="0" fontId="6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6" fillId="0" borderId="0"/>
  </cellStyleXfs>
  <cellXfs count="51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applyAlignment="1">
      <alignment vertical="top"/>
    </xf>
    <xf numFmtId="0" fontId="4" fillId="5" borderId="16" xfId="0" applyFont="1" applyFill="1" applyBorder="1" applyAlignment="1" applyProtection="1">
      <alignment vertical="top"/>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50" fillId="0" borderId="0" xfId="98" applyFont="1"/>
    <xf numFmtId="0" fontId="51" fillId="0" borderId="0" xfId="98" applyFont="1" applyAlignment="1">
      <alignment horizontal="left"/>
    </xf>
    <xf numFmtId="0" fontId="51" fillId="0" borderId="0" xfId="98" applyFont="1"/>
    <xf numFmtId="0" fontId="50" fillId="0" borderId="0" xfId="98" applyFont="1" applyFill="1"/>
    <xf numFmtId="0" fontId="51" fillId="0" borderId="0" xfId="98" applyFont="1" applyFill="1"/>
    <xf numFmtId="1" fontId="51" fillId="0" borderId="0" xfId="98" applyNumberFormat="1" applyFont="1" applyFill="1"/>
    <xf numFmtId="0" fontId="4" fillId="0" borderId="0" xfId="2" applyFont="1" applyFill="1" applyAlignment="1"/>
    <xf numFmtId="49" fontId="52" fillId="0" borderId="0" xfId="2" applyNumberFormat="1" applyFont="1" applyAlignment="1">
      <alignment wrapText="1"/>
    </xf>
    <xf numFmtId="49" fontId="52" fillId="0" borderId="0" xfId="2" quotePrefix="1" applyNumberFormat="1" applyFont="1" applyAlignment="1">
      <alignment horizontal="left" wrapText="1"/>
    </xf>
    <xf numFmtId="49" fontId="52" fillId="0" borderId="0" xfId="2" applyNumberFormat="1" applyFont="1" applyAlignment="1">
      <alignment horizontal="left" wrapText="1"/>
    </xf>
    <xf numFmtId="174" fontId="52" fillId="0" borderId="0" xfId="2" applyNumberFormat="1" applyFont="1" applyAlignment="1">
      <alignment horizontal="left" wrapText="1"/>
    </xf>
    <xf numFmtId="49" fontId="6" fillId="0" borderId="0" xfId="2" applyNumberFormat="1" applyFont="1" applyAlignment="1">
      <alignment wrapText="1"/>
    </xf>
    <xf numFmtId="0" fontId="53" fillId="0" borderId="0" xfId="2" applyFont="1" applyAlignment="1"/>
    <xf numFmtId="0" fontId="53" fillId="0" borderId="0" xfId="2" applyFont="1"/>
    <xf numFmtId="175" fontId="53" fillId="0" borderId="0" xfId="2" applyNumberFormat="1" applyFont="1"/>
    <xf numFmtId="1" fontId="53" fillId="0" borderId="0" xfId="2" applyNumberFormat="1" applyFont="1"/>
    <xf numFmtId="164" fontId="53" fillId="0" borderId="0" xfId="2" applyNumberFormat="1" applyFont="1"/>
    <xf numFmtId="176" fontId="53" fillId="0" borderId="0" xfId="2" applyNumberFormat="1" applyFont="1"/>
    <xf numFmtId="177" fontId="53" fillId="0" borderId="0" xfId="2" applyNumberFormat="1" applyFont="1"/>
    <xf numFmtId="0" fontId="53" fillId="0" borderId="0" xfId="2" applyNumberFormat="1" applyFont="1"/>
    <xf numFmtId="174" fontId="53" fillId="0" borderId="0" xfId="2" applyNumberFormat="1" applyFont="1"/>
    <xf numFmtId="177" fontId="54" fillId="0" borderId="0" xfId="2" applyNumberFormat="1" applyFont="1"/>
    <xf numFmtId="4" fontId="55" fillId="0" borderId="0" xfId="2" applyNumberFormat="1" applyFont="1"/>
    <xf numFmtId="4" fontId="53" fillId="0" borderId="0" xfId="2" applyNumberFormat="1" applyFont="1"/>
    <xf numFmtId="177" fontId="55" fillId="0" borderId="0" xfId="2" applyNumberFormat="1" applyFont="1"/>
    <xf numFmtId="178" fontId="55" fillId="0" borderId="0" xfId="2" applyNumberFormat="1" applyFont="1" applyAlignment="1">
      <alignment horizontal="right"/>
    </xf>
    <xf numFmtId="174" fontId="55" fillId="0" borderId="0" xfId="2" applyNumberFormat="1" applyFont="1"/>
    <xf numFmtId="179" fontId="55" fillId="0" borderId="0" xfId="2" applyNumberFormat="1" applyFont="1" applyAlignment="1">
      <alignment horizontal="right"/>
    </xf>
    <xf numFmtId="174" fontId="53" fillId="0" borderId="0" xfId="2" applyNumberFormat="1" applyFont="1" applyAlignment="1">
      <alignment horizontal="right"/>
    </xf>
    <xf numFmtId="180" fontId="53" fillId="0" borderId="0" xfId="2" applyNumberFormat="1" applyFont="1" applyAlignment="1">
      <alignment horizontal="right"/>
    </xf>
    <xf numFmtId="178" fontId="53" fillId="0" borderId="0" xfId="2" applyNumberFormat="1" applyFont="1" applyAlignment="1">
      <alignment horizontal="right"/>
    </xf>
    <xf numFmtId="0" fontId="53" fillId="0" borderId="0" xfId="98" applyFont="1" applyAlignment="1"/>
    <xf numFmtId="175" fontId="53" fillId="0" borderId="0" xfId="98" applyNumberFormat="1" applyFont="1" applyAlignment="1"/>
    <xf numFmtId="164" fontId="53" fillId="0" borderId="0" xfId="98" applyNumberFormat="1" applyFont="1" applyAlignment="1"/>
    <xf numFmtId="0" fontId="4" fillId="0" borderId="0" xfId="2" applyFont="1" applyAlignment="1"/>
    <xf numFmtId="0" fontId="52" fillId="0" borderId="0" xfId="2" quotePrefix="1" applyFont="1" applyAlignment="1">
      <alignment horizontal="left" wrapText="1"/>
    </xf>
    <xf numFmtId="0" fontId="52" fillId="0" borderId="0" xfId="2" applyFont="1" applyAlignment="1">
      <alignment horizontal="left" wrapText="1"/>
    </xf>
    <xf numFmtId="0" fontId="6" fillId="0" borderId="0" xfId="2" applyFont="1" applyAlignment="1">
      <alignment wrapText="1"/>
    </xf>
    <xf numFmtId="0" fontId="52" fillId="0" borderId="0" xfId="2" applyFont="1" applyAlignment="1">
      <alignment wrapText="1"/>
    </xf>
    <xf numFmtId="3" fontId="52" fillId="0" borderId="0" xfId="2" quotePrefix="1" applyNumberFormat="1" applyFont="1" applyAlignment="1">
      <alignment horizontal="left" wrapText="1"/>
    </xf>
    <xf numFmtId="3" fontId="53" fillId="0" borderId="0" xfId="2" applyNumberFormat="1" applyFont="1"/>
    <xf numFmtId="1" fontId="53" fillId="0" borderId="0" xfId="2" applyNumberFormat="1" applyFont="1" applyAlignment="1">
      <alignment horizontal="right"/>
    </xf>
    <xf numFmtId="181" fontId="53" fillId="0" borderId="0" xfId="2" applyNumberFormat="1" applyFont="1"/>
    <xf numFmtId="0" fontId="57" fillId="41" borderId="56" xfId="99" applyFont="1" applyFill="1" applyBorder="1" applyAlignment="1">
      <alignment horizontal="center" wrapText="1"/>
    </xf>
    <xf numFmtId="0" fontId="58" fillId="0" borderId="0" xfId="98" applyFont="1" applyAlignment="1">
      <alignment wrapText="1"/>
    </xf>
    <xf numFmtId="0" fontId="57" fillId="0" borderId="50" xfId="99" applyFont="1" applyFill="1" applyBorder="1" applyAlignment="1">
      <alignment wrapText="1"/>
    </xf>
    <xf numFmtId="0" fontId="57" fillId="0" borderId="50" xfId="99" applyFont="1" applyFill="1" applyBorder="1" applyAlignment="1">
      <alignment horizontal="right" wrapText="1"/>
    </xf>
    <xf numFmtId="0" fontId="57" fillId="0" borderId="0" xfId="99" applyFont="1"/>
    <xf numFmtId="0" fontId="58" fillId="0" borderId="0" xfId="98" applyFont="1"/>
    <xf numFmtId="0" fontId="6" fillId="0" borderId="0" xfId="98" applyFont="1"/>
    <xf numFmtId="0" fontId="6" fillId="0" borderId="0" xfId="98" applyFont="1" applyAlignment="1">
      <alignment horizontal="center"/>
    </xf>
    <xf numFmtId="0" fontId="4" fillId="0" borderId="0" xfId="98" applyFont="1" applyAlignment="1">
      <alignment horizontal="center"/>
    </xf>
    <xf numFmtId="0" fontId="4" fillId="0" borderId="0" xfId="98" applyFont="1"/>
    <xf numFmtId="0" fontId="49" fillId="0" borderId="0" xfId="98" applyBorder="1" applyAlignment="1" applyProtection="1">
      <alignment vertical="top"/>
      <protection locked="0"/>
    </xf>
    <xf numFmtId="0" fontId="49" fillId="0" borderId="1" xfId="98" applyBorder="1" applyAlignment="1" applyProtection="1">
      <alignment vertical="top"/>
      <protection locked="0"/>
    </xf>
    <xf numFmtId="0" fontId="51" fillId="0" borderId="10" xfId="98" applyFont="1" applyBorder="1"/>
    <xf numFmtId="0" fontId="4" fillId="0" borderId="10" xfId="98" applyFont="1" applyBorder="1"/>
    <xf numFmtId="0" fontId="59" fillId="0" borderId="10" xfId="98" applyFont="1" applyBorder="1"/>
    <xf numFmtId="0" fontId="51" fillId="0" borderId="17" xfId="98" applyFont="1" applyBorder="1"/>
    <xf numFmtId="0" fontId="49" fillId="0" borderId="0" xfId="98" applyFill="1" applyBorder="1" applyAlignment="1">
      <alignment vertical="top"/>
    </xf>
    <xf numFmtId="0" fontId="11" fillId="0" borderId="0" xfId="98" applyFont="1"/>
    <xf numFmtId="0" fontId="6" fillId="0" borderId="0" xfId="98" applyFont="1" applyFill="1"/>
    <xf numFmtId="0" fontId="62" fillId="0" borderId="0" xfId="98" applyFont="1"/>
    <xf numFmtId="0" fontId="44" fillId="0" borderId="0" xfId="98" applyFont="1"/>
    <xf numFmtId="0" fontId="49" fillId="0" borderId="0" xfId="98" applyFill="1"/>
    <xf numFmtId="0" fontId="59" fillId="0" borderId="0" xfId="98" applyFont="1"/>
    <xf numFmtId="4" fontId="59" fillId="0" borderId="0" xfId="98" applyNumberFormat="1" applyFont="1"/>
    <xf numFmtId="164" fontId="59" fillId="0" borderId="0" xfId="98" applyNumberFormat="1" applyFont="1"/>
    <xf numFmtId="182" fontId="59" fillId="40" borderId="0" xfId="98" applyNumberFormat="1" applyFont="1" applyFill="1"/>
    <xf numFmtId="0" fontId="59" fillId="0" borderId="0" xfId="98" applyFont="1" applyFill="1"/>
    <xf numFmtId="177" fontId="53" fillId="0" borderId="0" xfId="2" applyNumberFormat="1" applyFont="1" applyFill="1"/>
    <xf numFmtId="164" fontId="53" fillId="0" borderId="0" xfId="2" applyNumberFormat="1" applyFont="1" applyFill="1"/>
    <xf numFmtId="177" fontId="52" fillId="0" borderId="0" xfId="2" applyNumberFormat="1" applyFont="1" applyFill="1"/>
    <xf numFmtId="4" fontId="51" fillId="0" borderId="0" xfId="98" applyNumberFormat="1" applyFont="1"/>
    <xf numFmtId="0" fontId="51" fillId="6" borderId="0" xfId="98" applyFont="1" applyFill="1"/>
    <xf numFmtId="0" fontId="4" fillId="6" borderId="10" xfId="98" applyFont="1" applyFill="1" applyBorder="1"/>
    <xf numFmtId="0" fontId="4" fillId="6" borderId="0" xfId="98" applyFont="1" applyFill="1"/>
    <xf numFmtId="0" fontId="4" fillId="0" borderId="0" xfId="2"/>
    <xf numFmtId="0" fontId="4" fillId="2" borderId="0" xfId="2" applyFont="1" applyFill="1"/>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15" fillId="0" borderId="16" xfId="0" applyFont="1" applyBorder="1" applyAlignment="1">
      <alignment horizontal="left" vertical="top"/>
    </xf>
    <xf numFmtId="0" fontId="15" fillId="10" borderId="16" xfId="0" applyFont="1" applyFill="1" applyBorder="1" applyAlignment="1" applyProtection="1">
      <alignment vertical="top"/>
      <protection hidden="1"/>
    </xf>
    <xf numFmtId="164" fontId="15" fillId="0" borderId="16" xfId="0" applyNumberFormat="1" applyFont="1" applyFill="1" applyBorder="1"/>
    <xf numFmtId="0" fontId="4" fillId="0" borderId="16" xfId="127" applyFont="1" applyBorder="1" applyProtection="1">
      <protection locked="0"/>
    </xf>
    <xf numFmtId="0" fontId="4" fillId="0" borderId="16" xfId="127" applyBorder="1" applyProtection="1">
      <protection locked="0"/>
    </xf>
    <xf numFmtId="0" fontId="4" fillId="0" borderId="16" xfId="127" applyFont="1" applyBorder="1"/>
    <xf numFmtId="0" fontId="4" fillId="0" borderId="16" xfId="127" applyBorder="1"/>
    <xf numFmtId="11" fontId="4" fillId="0" borderId="16" xfId="127" applyNumberFormat="1" applyBorder="1"/>
    <xf numFmtId="0" fontId="4" fillId="0" borderId="16" xfId="127" quotePrefix="1" applyFont="1" applyBorder="1" applyProtection="1">
      <protection locked="0"/>
    </xf>
    <xf numFmtId="11" fontId="4" fillId="0" borderId="16" xfId="127" applyNumberFormat="1" applyBorder="1" applyProtection="1">
      <protection locked="0"/>
    </xf>
    <xf numFmtId="11" fontId="4" fillId="0" borderId="0" xfId="2" applyNumberFormat="1"/>
    <xf numFmtId="0" fontId="59" fillId="0" borderId="0" xfId="98" applyFont="1" applyAlignment="1">
      <alignment wrapText="1"/>
    </xf>
    <xf numFmtId="0" fontId="51" fillId="0" borderId="0" xfId="98" applyFont="1" applyAlignment="1">
      <alignment wrapText="1"/>
    </xf>
    <xf numFmtId="0" fontId="57" fillId="42" borderId="56" xfId="99" applyFont="1" applyFill="1" applyBorder="1" applyAlignment="1">
      <alignment horizontal="center" wrapText="1"/>
    </xf>
    <xf numFmtId="0" fontId="57" fillId="43" borderId="50" xfId="99" applyFont="1" applyFill="1" applyBorder="1" applyAlignment="1">
      <alignment horizontal="right" wrapText="1"/>
    </xf>
    <xf numFmtId="1" fontId="53" fillId="44" borderId="0" xfId="2" applyNumberFormat="1" applyFont="1" applyFill="1"/>
    <xf numFmtId="0" fontId="53" fillId="44" borderId="0" xfId="2" applyFont="1" applyFill="1"/>
    <xf numFmtId="175" fontId="53" fillId="44" borderId="0" xfId="2" applyNumberFormat="1" applyFont="1" applyFill="1"/>
    <xf numFmtId="3" fontId="53" fillId="44" borderId="0" xfId="2" applyNumberFormat="1" applyFont="1" applyFill="1"/>
    <xf numFmtId="177" fontId="53" fillId="44" borderId="0" xfId="2" applyNumberFormat="1" applyFont="1" applyFill="1"/>
    <xf numFmtId="4" fontId="53" fillId="44" borderId="0" xfId="2" applyNumberFormat="1" applyFont="1" applyFill="1"/>
    <xf numFmtId="4" fontId="52" fillId="44" borderId="0" xfId="2" applyNumberFormat="1" applyFont="1" applyFill="1"/>
    <xf numFmtId="177" fontId="52" fillId="44" borderId="0" xfId="2" applyNumberFormat="1" applyFont="1" applyFill="1"/>
    <xf numFmtId="1" fontId="53" fillId="44" borderId="0" xfId="2" applyNumberFormat="1" applyFont="1" applyFill="1" applyAlignment="1">
      <alignment horizontal="right"/>
    </xf>
    <xf numFmtId="181" fontId="53" fillId="44" borderId="0" xfId="2" applyNumberFormat="1" applyFont="1" applyFill="1"/>
    <xf numFmtId="0" fontId="4" fillId="44" borderId="0" xfId="2" applyFont="1" applyFill="1" applyAlignment="1"/>
    <xf numFmtId="164" fontId="53" fillId="44" borderId="0" xfId="2" applyNumberFormat="1" applyFont="1" applyFill="1"/>
    <xf numFmtId="0" fontId="4" fillId="6" borderId="0" xfId="98" applyNumberFormat="1" applyFont="1" applyFill="1"/>
    <xf numFmtId="0" fontId="57" fillId="44" borderId="50" xfId="99" applyFont="1" applyFill="1" applyBorder="1" applyAlignment="1">
      <alignment horizontal="right" wrapText="1"/>
    </xf>
    <xf numFmtId="0" fontId="4" fillId="0" borderId="0" xfId="98" applyFont="1" applyBorder="1" applyAlignment="1" applyProtection="1">
      <alignment vertical="top"/>
      <protection locked="0"/>
    </xf>
    <xf numFmtId="0" fontId="4" fillId="2" borderId="0" xfId="2" applyFill="1"/>
    <xf numFmtId="0" fontId="4" fillId="0" borderId="0" xfId="2"/>
    <xf numFmtId="0" fontId="6" fillId="2" borderId="0" xfId="2" applyFont="1" applyFill="1"/>
    <xf numFmtId="0" fontId="4" fillId="2" borderId="0" xfId="2" applyFont="1" applyFill="1"/>
    <xf numFmtId="0" fontId="9" fillId="2" borderId="0" xfId="2" applyFont="1" applyFill="1"/>
    <xf numFmtId="0" fontId="12" fillId="8" borderId="24" xfId="0"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0" fontId="4" fillId="0" borderId="0" xfId="2"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0" borderId="16" xfId="127" applyFont="1" applyBorder="1" applyProtection="1">
      <protection locked="0"/>
    </xf>
    <xf numFmtId="0" fontId="4" fillId="0" borderId="16" xfId="127" applyBorder="1" applyProtection="1">
      <protection locked="0"/>
    </xf>
    <xf numFmtId="0" fontId="4" fillId="0" borderId="16" xfId="127" applyFont="1" applyBorder="1"/>
    <xf numFmtId="0" fontId="4" fillId="0" borderId="16" xfId="127" applyBorder="1"/>
    <xf numFmtId="0" fontId="22" fillId="0" borderId="0" xfId="3" applyAlignment="1" applyProtection="1">
      <alignment horizontal="left" vertical="top"/>
    </xf>
    <xf numFmtId="0" fontId="22" fillId="0" borderId="0" xfId="3" applyFill="1" applyAlignment="1" applyProtection="1">
      <alignment horizontal="left" vertical="top"/>
      <protection locked="0"/>
    </xf>
    <xf numFmtId="11" fontId="15" fillId="10" borderId="16" xfId="0" applyNumberFormat="1" applyFont="1" applyFill="1" applyBorder="1" applyAlignment="1" applyProtection="1">
      <alignment vertical="top"/>
      <protection hidden="1"/>
    </xf>
    <xf numFmtId="0" fontId="6" fillId="0" borderId="0" xfId="130" applyFont="1" applyFill="1"/>
    <xf numFmtId="0" fontId="66" fillId="0" borderId="0" xfId="130" applyFill="1"/>
    <xf numFmtId="0" fontId="66" fillId="0" borderId="0" xfId="130" applyFill="1" applyBorder="1"/>
    <xf numFmtId="0" fontId="66" fillId="0" borderId="0" xfId="130" applyFill="1" applyAlignment="1">
      <alignment horizontal="right"/>
    </xf>
    <xf numFmtId="0" fontId="66" fillId="45" borderId="0" xfId="130" applyFill="1"/>
    <xf numFmtId="0" fontId="66" fillId="0" borderId="0" xfId="130" applyFill="1" applyAlignment="1">
      <alignment horizontal="center"/>
    </xf>
    <xf numFmtId="0" fontId="66" fillId="40" borderId="0" xfId="130" applyFill="1"/>
    <xf numFmtId="0" fontId="66" fillId="0" borderId="0" xfId="130"/>
    <xf numFmtId="1" fontId="15" fillId="0" borderId="16" xfId="0" applyNumberFormat="1" applyFont="1" applyFill="1" applyBorder="1"/>
    <xf numFmtId="0" fontId="4" fillId="3" borderId="3" xfId="2" applyFont="1" applyFill="1" applyBorder="1" applyAlignment="1">
      <alignment horizontal="left" vertical="center"/>
    </xf>
    <xf numFmtId="0" fontId="4" fillId="3" borderId="2" xfId="2" applyFont="1" applyFill="1" applyBorder="1" applyAlignment="1">
      <alignment horizontal="left" vertical="center"/>
    </xf>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0" xfId="98" applyFont="1" applyAlignment="1">
      <alignment horizontal="left" wrapText="1"/>
    </xf>
    <xf numFmtId="0" fontId="11" fillId="0" borderId="0" xfId="2"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31">
    <cellStyle name="20% - Accent1 2" xfId="4"/>
    <cellStyle name="20% - Accent1 2 2" xfId="5"/>
    <cellStyle name="20% - Accent1 2 2 2" xfId="100"/>
    <cellStyle name="20% - Accent1 2 3" xfId="101"/>
    <cellStyle name="20% - Accent2 2" xfId="6"/>
    <cellStyle name="20% - Accent2 2 2" xfId="7"/>
    <cellStyle name="20% - Accent2 2 2 2" xfId="102"/>
    <cellStyle name="20% - Accent2 2 3" xfId="103"/>
    <cellStyle name="20% - Accent3 2" xfId="8"/>
    <cellStyle name="20% - Accent3 2 2" xfId="9"/>
    <cellStyle name="20% - Accent3 2 2 2" xfId="104"/>
    <cellStyle name="20% - Accent3 2 3" xfId="105"/>
    <cellStyle name="20% - Accent4 2" xfId="10"/>
    <cellStyle name="20% - Accent4 2 2" xfId="11"/>
    <cellStyle name="20% - Accent4 2 2 2" xfId="106"/>
    <cellStyle name="20% - Accent4 2 3" xfId="107"/>
    <cellStyle name="20% - Accent5 2" xfId="12"/>
    <cellStyle name="20% - Accent5 2 2" xfId="13"/>
    <cellStyle name="20% - Accent5 2 2 2" xfId="108"/>
    <cellStyle name="20% - Accent5 2 3" xfId="109"/>
    <cellStyle name="20% - Accent6 2" xfId="14"/>
    <cellStyle name="20% - Accent6 2 2" xfId="15"/>
    <cellStyle name="20% - Accent6 2 2 2" xfId="110"/>
    <cellStyle name="20% - Accent6 2 3" xfId="111"/>
    <cellStyle name="40% - Accent1 2" xfId="16"/>
    <cellStyle name="40% - Accent1 2 2" xfId="17"/>
    <cellStyle name="40% - Accent1 2 2 2" xfId="112"/>
    <cellStyle name="40% - Accent1 2 3" xfId="113"/>
    <cellStyle name="40% - Accent2 2" xfId="18"/>
    <cellStyle name="40% - Accent2 2 2" xfId="19"/>
    <cellStyle name="40% - Accent2 2 2 2" xfId="114"/>
    <cellStyle name="40% - Accent2 2 3" xfId="115"/>
    <cellStyle name="40% - Accent3 2" xfId="20"/>
    <cellStyle name="40% - Accent3 2 2" xfId="21"/>
    <cellStyle name="40% - Accent3 2 2 2" xfId="116"/>
    <cellStyle name="40% - Accent3 2 3" xfId="117"/>
    <cellStyle name="40% - Accent4 2" xfId="22"/>
    <cellStyle name="40% - Accent4 2 2" xfId="23"/>
    <cellStyle name="40% - Accent4 2 2 2" xfId="118"/>
    <cellStyle name="40% - Accent4 2 3" xfId="119"/>
    <cellStyle name="40% - Accent5 2" xfId="24"/>
    <cellStyle name="40% - Accent5 2 2" xfId="25"/>
    <cellStyle name="40% - Accent5 2 2 2" xfId="120"/>
    <cellStyle name="40% - Accent5 2 3" xfId="121"/>
    <cellStyle name="40% - Accent6 2" xfId="26"/>
    <cellStyle name="40% - Accent6 2 2" xfId="27"/>
    <cellStyle name="40% - Accent6 2 2 2" xfId="122"/>
    <cellStyle name="40% - Accent6 2 3" xfId="123"/>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Comma 3" xfId="124"/>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125"/>
    <cellStyle name="Hyperlink 4" xfId="129"/>
    <cellStyle name="Hyperlink 5" xfId="128"/>
    <cellStyle name="Input 2" xfId="54"/>
    <cellStyle name="Linked Cell 2" xfId="55"/>
    <cellStyle name="Neutral 2" xfId="56"/>
    <cellStyle name="Normal" xfId="0" builtinId="0"/>
    <cellStyle name="Normal 2" xfId="2"/>
    <cellStyle name="Normal 3" xfId="57"/>
    <cellStyle name="Normal 4" xfId="98"/>
    <cellStyle name="Normal 4 2" xfId="126"/>
    <cellStyle name="Normal 5" xfId="127"/>
    <cellStyle name="Normal 6" xfId="130"/>
    <cellStyle name="Normal_other emissions" xfId="99"/>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990600</xdr:colOff>
          <xdr:row>16</xdr:row>
          <xdr:rowOff>257175</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16</xdr:row>
          <xdr:rowOff>47625</xdr:rowOff>
        </xdr:from>
        <xdr:to>
          <xdr:col>3</xdr:col>
          <xdr:colOff>1838325</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2124075</xdr:colOff>
          <xdr:row>16</xdr:row>
          <xdr:rowOff>57150</xdr:rowOff>
        </xdr:from>
        <xdr:to>
          <xdr:col>3</xdr:col>
          <xdr:colOff>3076575</xdr:colOff>
          <xdr:row>16</xdr:row>
          <xdr:rowOff>266700</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3267075</xdr:colOff>
          <xdr:row>16</xdr:row>
          <xdr:rowOff>47625</xdr:rowOff>
        </xdr:from>
        <xdr:to>
          <xdr:col>3</xdr:col>
          <xdr:colOff>4276725</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447675</xdr:colOff>
      <xdr:row>87</xdr:row>
      <xdr:rowOff>0</xdr:rowOff>
    </xdr:from>
    <xdr:to>
      <xdr:col>7</xdr:col>
      <xdr:colOff>352425</xdr:colOff>
      <xdr:row>87</xdr:row>
      <xdr:rowOff>0</xdr:rowOff>
    </xdr:to>
    <xdr:grpSp>
      <xdr:nvGrpSpPr>
        <xdr:cNvPr id="3" name="Group 11"/>
        <xdr:cNvGrpSpPr>
          <a:grpSpLocks/>
        </xdr:cNvGrpSpPr>
      </xdr:nvGrpSpPr>
      <xdr:grpSpPr bwMode="auto">
        <a:xfrm>
          <a:off x="447675" y="17649825"/>
          <a:ext cx="5867400" cy="0"/>
          <a:chOff x="41" y="559"/>
          <a:chExt cx="688" cy="288"/>
        </a:xfrm>
      </xdr:grpSpPr>
      <xdr:pic>
        <xdr:nvPicPr>
          <xdr:cNvPr id="4" name="Picture 12"/>
          <xdr:cNvPicPr>
            <a:picLocks noChangeAspect="1" noChangeArrowheads="1"/>
          </xdr:cNvPicPr>
        </xdr:nvPicPr>
        <xdr:blipFill>
          <a:blip xmlns:r="http://schemas.openxmlformats.org/officeDocument/2006/relationships" r:embed="rId1"/>
          <a:srcRect/>
          <a:stretch>
            <a:fillRect/>
          </a:stretch>
        </xdr:blipFill>
        <xdr:spPr bwMode="auto">
          <a:xfrm>
            <a:off x="41" y="559"/>
            <a:ext cx="688" cy="288"/>
          </a:xfrm>
          <a:prstGeom prst="rect">
            <a:avLst/>
          </a:prstGeom>
          <a:noFill/>
        </xdr:spPr>
      </xdr:pic>
      <xdr:sp macro="" textlink="">
        <xdr:nvSpPr>
          <xdr:cNvPr id="5" name="Rectangle 13"/>
          <xdr:cNvSpPr>
            <a:spLocks noChangeArrowheads="1"/>
          </xdr:cNvSpPr>
        </xdr:nvSpPr>
        <xdr:spPr bwMode="auto">
          <a:xfrm>
            <a:off x="558" y="735"/>
            <a:ext cx="135" cy="63"/>
          </a:xfrm>
          <a:prstGeom prst="rect">
            <a:avLst/>
          </a:prstGeom>
          <a:solidFill>
            <a:srgbClr val="FFFF00">
              <a:alpha val="25000"/>
            </a:srgbClr>
          </a:solidFill>
          <a:ln w="9525">
            <a:no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etldev.netl.doe.gov/File%20Library/Research/Energy%20Analysis/Life%20Cycle%20Analysis/UP_Library/EXPC_with_CCS_operations/DS_EXPC_with_90%CCS_operatio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netldev.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eGRID-NEI data"/>
      <sheetName val="SF6 (plant circuit breakers)"/>
      <sheetName val="conversions"/>
      <sheetName val="Study Data-CO2"/>
      <sheetName val="CO2-Leakage"/>
    </sheetNames>
    <sheetDataSet>
      <sheetData sheetId="0">
        <row r="112">
          <cell r="C112" t="str">
            <v>&lt;select from list&gt;</v>
          </cell>
          <cell r="D112" t="str">
            <v>&lt;select from list&gt;</v>
          </cell>
          <cell r="E112" t="str">
            <v>&lt;select from list&gt;</v>
          </cell>
          <cell r="H112" t="str">
            <v>&lt;select from list&gt;</v>
          </cell>
        </row>
        <row r="113">
          <cell r="C113" t="str">
            <v>Extraction Process (EP)</v>
          </cell>
          <cell r="D113" t="str">
            <v>Cradle-to-Grave (End-of-Life) Process (CE)</v>
          </cell>
          <cell r="E113" t="str">
            <v>All Flows Captured</v>
          </cell>
          <cell r="H113" t="str">
            <v>Measured</v>
          </cell>
          <cell r="J113" t="str">
            <v>X</v>
          </cell>
        </row>
        <row r="114">
          <cell r="C114" t="str">
            <v>Manufacturing Process (MP)</v>
          </cell>
          <cell r="D114" t="str">
            <v>Cradle-to-Gate Process (CG)</v>
          </cell>
          <cell r="E114" t="str">
            <v>All Relevant Flows Captured</v>
          </cell>
          <cell r="H114" t="str">
            <v>Calculated</v>
          </cell>
          <cell r="J114" t="str">
            <v>*</v>
          </cell>
        </row>
        <row r="115">
          <cell r="C115" t="str">
            <v>Installation Process (IP)</v>
          </cell>
          <cell r="D115" t="str">
            <v>Gate-to-Gate Process (GG)</v>
          </cell>
          <cell r="E115" t="str">
            <v>Individual Relevant Flows Captured</v>
          </cell>
          <cell r="H115" t="str">
            <v>Literature</v>
          </cell>
        </row>
        <row r="116">
          <cell r="C116" t="str">
            <v>Basic Process (BP)</v>
          </cell>
          <cell r="D116" t="str">
            <v>Gate-to-Grave (End-of-Life) Process (GE)</v>
          </cell>
          <cell r="E116" t="str">
            <v>Some Relevant Flows Not Captured</v>
          </cell>
          <cell r="H116" t="str">
            <v>Estimated</v>
          </cell>
        </row>
        <row r="117">
          <cell r="C117" t="str">
            <v>Energy Conversion (EC)</v>
          </cell>
          <cell r="E117" t="str">
            <v>No Statement</v>
          </cell>
          <cell r="H117" t="str">
            <v>No Statement</v>
          </cell>
        </row>
        <row r="118">
          <cell r="C118" t="str">
            <v>Transport Process (TP)</v>
          </cell>
        </row>
        <row r="119">
          <cell r="C119" t="str">
            <v>Recovery Process (RP)</v>
          </cell>
        </row>
        <row r="120">
          <cell r="C120" t="str">
            <v>Waste Treatment Process (WT)</v>
          </cell>
        </row>
        <row r="121">
          <cell r="C121" t="str">
            <v>Auxillary Process (AP)</v>
          </cell>
        </row>
      </sheetData>
      <sheetData sheetId="1">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pa.gov/cleanenergy/energy-resources/egrid/index.html" TargetMode="External"/><Relationship Id="rId2" Type="http://schemas.openxmlformats.org/officeDocument/2006/relationships/hyperlink" Target="http://www.netl.doe.gov/technologies/coalpower/gasification/pubs/pdf/WaterReport_Revised%20May2007.pdf" TargetMode="External"/><Relationship Id="rId1" Type="http://schemas.openxmlformats.org/officeDocument/2006/relationships/hyperlink" Target="http://www.netl.doe.gov/energy-analyses/pubs/CO2%20Retrofit%20From%20Existing%20Plants%20Revised%20November%202007.pdf" TargetMode="External"/><Relationship Id="rId6" Type="http://schemas.openxmlformats.org/officeDocument/2006/relationships/printerSettings" Target="../printerSettings/printerSettings4.bin"/><Relationship Id="rId5" Type="http://schemas.openxmlformats.org/officeDocument/2006/relationships/hyperlink" Target="http://www.netl.doe.gov/energy-analyses/pubs/BitBase_FinRep_Rev2.pdf" TargetMode="External"/><Relationship Id="rId4" Type="http://schemas.openxmlformats.org/officeDocument/2006/relationships/hyperlink" Target="http://www.epa.gov/ttn/chief/net/2005inventor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0"/>
  <sheetViews>
    <sheetView workbookViewId="0">
      <selection activeCell="T10" sqref="T10"/>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416" t="s">
        <v>0</v>
      </c>
      <c r="B1" s="416"/>
      <c r="C1" s="416"/>
      <c r="D1" s="416"/>
      <c r="E1" s="416"/>
      <c r="F1" s="416"/>
      <c r="G1" s="416"/>
      <c r="H1" s="416"/>
      <c r="I1" s="416"/>
      <c r="J1" s="416"/>
      <c r="K1" s="416"/>
      <c r="L1" s="416"/>
      <c r="M1" s="416"/>
      <c r="N1" s="416"/>
      <c r="O1" s="1"/>
    </row>
    <row r="2" spans="1:27" ht="21" thickBot="1" x14ac:dyDescent="0.35">
      <c r="A2" s="416" t="s">
        <v>1</v>
      </c>
      <c r="B2" s="416"/>
      <c r="C2" s="416"/>
      <c r="D2" s="416"/>
      <c r="E2" s="416"/>
      <c r="F2" s="416"/>
      <c r="G2" s="416"/>
      <c r="H2" s="416"/>
      <c r="I2" s="416"/>
      <c r="J2" s="416"/>
      <c r="K2" s="416"/>
      <c r="L2" s="416"/>
      <c r="M2" s="416"/>
      <c r="N2" s="416"/>
      <c r="O2" s="1"/>
    </row>
    <row r="3" spans="1:27" ht="12.75" customHeight="1" thickBot="1" x14ac:dyDescent="0.25">
      <c r="B3" s="2"/>
      <c r="C3" s="4" t="s">
        <v>2</v>
      </c>
      <c r="D3" s="399" t="str">
        <f>'Data Summary'!D4</f>
        <v>Operation of Existing Pulverized Coal Power Plant</v>
      </c>
      <c r="E3" s="398"/>
      <c r="F3" s="5"/>
      <c r="G3" s="5"/>
      <c r="H3" s="5"/>
      <c r="I3" s="5"/>
      <c r="J3" s="5"/>
      <c r="K3" s="5"/>
      <c r="L3" s="5"/>
      <c r="M3" s="6"/>
      <c r="N3" s="2"/>
      <c r="O3" s="2"/>
    </row>
    <row r="4" spans="1:27" ht="42.75" customHeight="1" thickBot="1" x14ac:dyDescent="0.25">
      <c r="B4" s="2"/>
      <c r="C4" s="4" t="s">
        <v>3</v>
      </c>
      <c r="D4" s="417" t="str">
        <f>'Data Summary'!D6</f>
        <v>The operations of an existing pulverized coal (EXPC) power plant with or without carbon capture and sequestration (CCS) on the basis of 1MWh electricity output.</v>
      </c>
      <c r="E4" s="418"/>
      <c r="F4" s="418"/>
      <c r="G4" s="418"/>
      <c r="H4" s="418"/>
      <c r="I4" s="418"/>
      <c r="J4" s="418"/>
      <c r="K4" s="418"/>
      <c r="L4" s="418"/>
      <c r="M4" s="419"/>
      <c r="N4" s="2"/>
      <c r="O4" s="2"/>
    </row>
    <row r="5" spans="1:27" ht="39" customHeight="1" thickBot="1" x14ac:dyDescent="0.25">
      <c r="B5" s="2"/>
      <c r="C5" s="4" t="s">
        <v>4</v>
      </c>
      <c r="D5" s="417" t="s">
        <v>968</v>
      </c>
      <c r="E5" s="418"/>
      <c r="F5" s="418"/>
      <c r="G5" s="418"/>
      <c r="H5" s="418"/>
      <c r="I5" s="418"/>
      <c r="J5" s="418"/>
      <c r="K5" s="418"/>
      <c r="L5" s="418"/>
      <c r="M5" s="419"/>
      <c r="N5" s="2"/>
      <c r="O5" s="2"/>
    </row>
    <row r="6" spans="1:27" ht="56.25" customHeight="1" thickBot="1" x14ac:dyDescent="0.25">
      <c r="B6" s="2"/>
      <c r="C6" s="7" t="s">
        <v>5</v>
      </c>
      <c r="D6" s="417" t="s">
        <v>6</v>
      </c>
      <c r="E6" s="418"/>
      <c r="F6" s="418"/>
      <c r="G6" s="418"/>
      <c r="H6" s="418"/>
      <c r="I6" s="418"/>
      <c r="J6" s="418"/>
      <c r="K6" s="418"/>
      <c r="L6" s="418"/>
      <c r="M6" s="419"/>
      <c r="N6" s="2"/>
      <c r="O6" s="2"/>
    </row>
    <row r="7" spans="1:27" x14ac:dyDescent="0.2">
      <c r="B7" s="8" t="s">
        <v>7</v>
      </c>
      <c r="C7" s="8"/>
      <c r="D7" s="8"/>
      <c r="E7" s="8"/>
      <c r="F7" s="8"/>
      <c r="G7" s="8"/>
      <c r="H7" s="8"/>
      <c r="I7" s="8"/>
      <c r="J7" s="8"/>
      <c r="K7" s="8"/>
      <c r="L7" s="8"/>
      <c r="M7" s="8"/>
      <c r="N7" s="2"/>
      <c r="O7" s="2"/>
    </row>
    <row r="8" spans="1:27" ht="13.5" thickBot="1" x14ac:dyDescent="0.25">
      <c r="B8" s="8"/>
      <c r="C8" s="8" t="s">
        <v>8</v>
      </c>
      <c r="D8" s="8" t="s">
        <v>9</v>
      </c>
      <c r="E8" s="8"/>
      <c r="F8" s="8"/>
      <c r="G8" s="8"/>
      <c r="H8" s="8"/>
      <c r="I8" s="8"/>
      <c r="J8" s="8"/>
      <c r="K8" s="8"/>
      <c r="L8" s="8"/>
      <c r="M8" s="8"/>
      <c r="N8" s="2"/>
      <c r="O8" s="2"/>
    </row>
    <row r="9" spans="1:27" s="10" customFormat="1" ht="15" customHeight="1" x14ac:dyDescent="0.2">
      <c r="A9" s="2"/>
      <c r="B9" s="420" t="s">
        <v>10</v>
      </c>
      <c r="C9" s="9" t="s">
        <v>11</v>
      </c>
      <c r="D9" s="422" t="s">
        <v>12</v>
      </c>
      <c r="E9" s="422"/>
      <c r="F9" s="422"/>
      <c r="G9" s="422"/>
      <c r="H9" s="422"/>
      <c r="I9" s="422"/>
      <c r="J9" s="422"/>
      <c r="K9" s="422"/>
      <c r="L9" s="422"/>
      <c r="M9" s="423"/>
      <c r="N9" s="2"/>
      <c r="O9" s="2"/>
      <c r="P9" s="2"/>
      <c r="Q9" s="2"/>
      <c r="R9" s="2"/>
      <c r="S9" s="2"/>
      <c r="T9" s="2"/>
      <c r="U9" s="2"/>
      <c r="V9" s="2"/>
      <c r="W9" s="2"/>
      <c r="X9" s="2"/>
      <c r="Y9" s="2"/>
      <c r="Z9" s="2"/>
      <c r="AA9" s="2"/>
    </row>
    <row r="10" spans="1:27" s="10" customFormat="1" ht="15" customHeight="1" x14ac:dyDescent="0.2">
      <c r="A10" s="2"/>
      <c r="B10" s="421"/>
      <c r="C10" s="11" t="s">
        <v>13</v>
      </c>
      <c r="D10" s="424" t="s">
        <v>14</v>
      </c>
      <c r="E10" s="424"/>
      <c r="F10" s="424"/>
      <c r="G10" s="424"/>
      <c r="H10" s="424"/>
      <c r="I10" s="424"/>
      <c r="J10" s="424"/>
      <c r="K10" s="424"/>
      <c r="L10" s="424"/>
      <c r="M10" s="425"/>
      <c r="N10" s="2"/>
      <c r="O10" s="2"/>
      <c r="P10" s="2"/>
      <c r="Q10" s="2"/>
      <c r="R10" s="2"/>
      <c r="S10" s="2"/>
      <c r="T10" s="2"/>
      <c r="U10" s="2"/>
      <c r="V10" s="2"/>
      <c r="W10" s="2"/>
      <c r="X10" s="2"/>
      <c r="Y10" s="2"/>
      <c r="Z10" s="2"/>
      <c r="AA10" s="2"/>
    </row>
    <row r="11" spans="1:27" s="10" customFormat="1" ht="15" customHeight="1" x14ac:dyDescent="0.2">
      <c r="A11" s="2"/>
      <c r="B11" s="421"/>
      <c r="C11" s="11" t="s">
        <v>15</v>
      </c>
      <c r="D11" s="424" t="s">
        <v>16</v>
      </c>
      <c r="E11" s="424"/>
      <c r="F11" s="424"/>
      <c r="G11" s="424"/>
      <c r="H11" s="424"/>
      <c r="I11" s="424"/>
      <c r="J11" s="424"/>
      <c r="K11" s="424"/>
      <c r="L11" s="424"/>
      <c r="M11" s="425"/>
      <c r="N11" s="2"/>
      <c r="O11" s="2"/>
      <c r="P11" s="2"/>
      <c r="Q11" s="2"/>
      <c r="R11" s="2"/>
      <c r="S11" s="2"/>
      <c r="T11" s="2"/>
      <c r="U11" s="2"/>
      <c r="V11" s="2"/>
      <c r="W11" s="2"/>
      <c r="X11" s="2"/>
      <c r="Y11" s="2"/>
      <c r="Z11" s="2"/>
      <c r="AA11" s="2"/>
    </row>
    <row r="12" spans="1:27" s="10" customFormat="1" ht="15" customHeight="1" x14ac:dyDescent="0.2">
      <c r="A12" s="2"/>
      <c r="B12" s="421"/>
      <c r="C12" s="11" t="s">
        <v>17</v>
      </c>
      <c r="D12" s="424" t="s">
        <v>18</v>
      </c>
      <c r="E12" s="424"/>
      <c r="F12" s="424"/>
      <c r="G12" s="424"/>
      <c r="H12" s="424"/>
      <c r="I12" s="424"/>
      <c r="J12" s="424"/>
      <c r="K12" s="424"/>
      <c r="L12" s="424"/>
      <c r="M12" s="425"/>
      <c r="N12" s="2"/>
      <c r="O12" s="2"/>
      <c r="P12" s="2"/>
      <c r="Q12" s="2"/>
      <c r="R12" s="2"/>
      <c r="S12" s="2"/>
      <c r="T12" s="2"/>
      <c r="U12" s="2"/>
      <c r="V12" s="2"/>
      <c r="W12" s="2"/>
      <c r="X12" s="2"/>
      <c r="Y12" s="2"/>
      <c r="Z12" s="2"/>
      <c r="AA12" s="2"/>
    </row>
    <row r="13" spans="1:27" ht="15" customHeight="1" x14ac:dyDescent="0.2">
      <c r="B13" s="410" t="s">
        <v>19</v>
      </c>
      <c r="C13" s="12" t="s">
        <v>984</v>
      </c>
      <c r="D13" s="412" t="s">
        <v>985</v>
      </c>
      <c r="E13" s="412"/>
      <c r="F13" s="412"/>
      <c r="G13" s="412"/>
      <c r="H13" s="412"/>
      <c r="I13" s="412"/>
      <c r="J13" s="412"/>
      <c r="K13" s="412"/>
      <c r="L13" s="412"/>
      <c r="M13" s="413"/>
      <c r="N13" s="2"/>
      <c r="O13" s="2"/>
    </row>
    <row r="14" spans="1:27" ht="15" customHeight="1" x14ac:dyDescent="0.2">
      <c r="B14" s="410"/>
      <c r="C14" s="12" t="s">
        <v>986</v>
      </c>
      <c r="D14" s="412" t="s">
        <v>987</v>
      </c>
      <c r="E14" s="412"/>
      <c r="F14" s="412"/>
      <c r="G14" s="412"/>
      <c r="H14" s="412"/>
      <c r="I14" s="412"/>
      <c r="J14" s="412"/>
      <c r="K14" s="412"/>
      <c r="L14" s="412"/>
      <c r="M14" s="413"/>
      <c r="N14" s="2"/>
      <c r="O14" s="2"/>
    </row>
    <row r="15" spans="1:27" ht="15" customHeight="1" x14ac:dyDescent="0.2">
      <c r="B15" s="410"/>
      <c r="C15" s="12" t="s">
        <v>20</v>
      </c>
      <c r="D15" s="412" t="s">
        <v>21</v>
      </c>
      <c r="E15" s="412"/>
      <c r="F15" s="412"/>
      <c r="G15" s="412"/>
      <c r="H15" s="412"/>
      <c r="I15" s="412"/>
      <c r="J15" s="412"/>
      <c r="K15" s="412"/>
      <c r="L15" s="412"/>
      <c r="M15" s="413"/>
      <c r="N15" s="2"/>
      <c r="O15" s="2"/>
    </row>
    <row r="16" spans="1:27" ht="15" customHeight="1" x14ac:dyDescent="0.2">
      <c r="B16" s="410"/>
      <c r="C16" s="13" t="s">
        <v>22</v>
      </c>
      <c r="D16" s="412" t="s">
        <v>22</v>
      </c>
      <c r="E16" s="412"/>
      <c r="F16" s="412"/>
      <c r="G16" s="412"/>
      <c r="H16" s="412"/>
      <c r="I16" s="412"/>
      <c r="J16" s="412"/>
      <c r="K16" s="412"/>
      <c r="L16" s="412"/>
      <c r="M16" s="413"/>
      <c r="N16" s="2"/>
      <c r="O16" s="2"/>
    </row>
    <row r="17" spans="2:16" ht="15" customHeight="1" thickBot="1" x14ac:dyDescent="0.25">
      <c r="B17" s="411"/>
      <c r="C17" s="14" t="s">
        <v>23</v>
      </c>
      <c r="D17" s="414" t="s">
        <v>24</v>
      </c>
      <c r="E17" s="414"/>
      <c r="F17" s="414"/>
      <c r="G17" s="414"/>
      <c r="H17" s="414"/>
      <c r="I17" s="414"/>
      <c r="J17" s="414"/>
      <c r="K17" s="414"/>
      <c r="L17" s="414"/>
      <c r="M17" s="415"/>
      <c r="N17" s="2"/>
      <c r="O17" s="2"/>
    </row>
    <row r="18" spans="2:16" x14ac:dyDescent="0.2">
      <c r="B18" s="8"/>
      <c r="C18" s="8"/>
      <c r="D18" s="8"/>
      <c r="E18" s="8"/>
      <c r="F18" s="8"/>
      <c r="G18" s="8"/>
      <c r="H18" s="8"/>
      <c r="I18" s="8"/>
      <c r="J18" s="8"/>
      <c r="K18" s="8"/>
      <c r="L18" s="8"/>
      <c r="M18" s="8"/>
      <c r="N18" s="2"/>
      <c r="O18" s="2"/>
    </row>
    <row r="19" spans="2:16" x14ac:dyDescent="0.2">
      <c r="B19" s="8" t="s">
        <v>25</v>
      </c>
      <c r="C19" s="8"/>
      <c r="D19" s="8"/>
      <c r="E19" s="8"/>
      <c r="F19" s="8"/>
      <c r="G19" s="8"/>
      <c r="H19" s="8"/>
      <c r="I19" s="8"/>
      <c r="J19" s="8"/>
      <c r="K19" s="8"/>
      <c r="L19" s="8"/>
      <c r="M19" s="8"/>
      <c r="N19" s="2"/>
      <c r="O19" s="2"/>
    </row>
    <row r="20" spans="2:16" ht="38.25" customHeight="1" x14ac:dyDescent="0.2">
      <c r="B20" s="8"/>
      <c r="C20" s="408" t="s">
        <v>983</v>
      </c>
      <c r="D20" s="408"/>
      <c r="E20" s="408"/>
      <c r="F20" s="408"/>
      <c r="G20" s="408"/>
      <c r="H20" s="408"/>
      <c r="I20" s="408"/>
      <c r="J20" s="408"/>
      <c r="K20" s="408"/>
      <c r="L20" s="408"/>
      <c r="M20" s="408"/>
      <c r="N20" s="2"/>
      <c r="O20" s="2"/>
    </row>
    <row r="21" spans="2:16" x14ac:dyDescent="0.2">
      <c r="B21" s="8" t="s">
        <v>26</v>
      </c>
      <c r="C21" s="8"/>
      <c r="D21" s="8"/>
      <c r="E21" s="8"/>
      <c r="F21" s="8"/>
      <c r="G21" s="15"/>
      <c r="H21" s="15"/>
      <c r="I21" s="15"/>
      <c r="J21" s="15"/>
      <c r="K21" s="15"/>
      <c r="L21" s="15"/>
      <c r="M21" s="15"/>
      <c r="N21" s="2"/>
      <c r="O21" s="2"/>
    </row>
    <row r="22" spans="2:16" x14ac:dyDescent="0.2">
      <c r="B22" s="15"/>
      <c r="C22" s="15" t="s">
        <v>27</v>
      </c>
      <c r="D22" s="15"/>
      <c r="E22" s="16" t="s">
        <v>28</v>
      </c>
      <c r="F22" s="17"/>
      <c r="G22" s="15" t="s">
        <v>29</v>
      </c>
      <c r="H22" s="15"/>
      <c r="I22" s="15"/>
      <c r="J22" s="15"/>
      <c r="K22" s="15"/>
      <c r="L22" s="15"/>
      <c r="M22" s="15"/>
      <c r="N22" s="2"/>
      <c r="O22" s="2"/>
      <c r="P22" s="15"/>
    </row>
    <row r="23" spans="2:16" x14ac:dyDescent="0.2">
      <c r="B23" s="15"/>
      <c r="C23" s="15" t="s">
        <v>30</v>
      </c>
      <c r="D23" s="15"/>
      <c r="E23" s="15"/>
      <c r="F23" s="15"/>
      <c r="G23" s="15"/>
      <c r="H23" s="15"/>
      <c r="I23" s="15"/>
      <c r="J23" s="15"/>
      <c r="K23" s="15"/>
      <c r="L23" s="15"/>
      <c r="M23" s="15"/>
      <c r="N23" s="2"/>
      <c r="O23" s="2"/>
      <c r="P23" s="15"/>
    </row>
    <row r="24" spans="2:16" x14ac:dyDescent="0.2">
      <c r="B24" s="15"/>
      <c r="C24" s="15" t="s">
        <v>31</v>
      </c>
      <c r="D24" s="15"/>
      <c r="E24" s="15"/>
      <c r="F24" s="15"/>
      <c r="G24" s="15"/>
      <c r="H24" s="15"/>
      <c r="I24" s="15"/>
      <c r="J24" s="15"/>
      <c r="K24" s="15"/>
      <c r="L24" s="15"/>
      <c r="M24" s="15"/>
      <c r="N24" s="15"/>
      <c r="O24" s="15"/>
      <c r="P24" s="15"/>
    </row>
    <row r="25" spans="2:16" x14ac:dyDescent="0.2">
      <c r="B25" s="15"/>
      <c r="C25" s="409" t="s">
        <v>32</v>
      </c>
      <c r="D25" s="409"/>
      <c r="E25" s="409"/>
      <c r="F25" s="409"/>
      <c r="G25" s="409"/>
      <c r="H25" s="409"/>
      <c r="I25" s="409"/>
      <c r="J25" s="409"/>
      <c r="K25" s="409"/>
      <c r="L25" s="409"/>
      <c r="M25" s="409"/>
      <c r="N25" s="15"/>
      <c r="O25" s="15"/>
      <c r="P25" s="15"/>
    </row>
    <row r="26" spans="2:16" x14ac:dyDescent="0.2">
      <c r="B26" s="15"/>
      <c r="C26" s="15"/>
      <c r="D26" s="15"/>
      <c r="E26" s="15"/>
      <c r="F26" s="15"/>
      <c r="G26" s="15"/>
      <c r="H26" s="15"/>
      <c r="I26" s="15"/>
      <c r="J26" s="15"/>
      <c r="K26" s="15"/>
      <c r="L26" s="15"/>
      <c r="M26" s="15"/>
      <c r="N26" s="15"/>
      <c r="O26" s="15"/>
    </row>
    <row r="27" spans="2:16" x14ac:dyDescent="0.2">
      <c r="B27" s="8" t="s">
        <v>33</v>
      </c>
      <c r="C27" s="15"/>
      <c r="D27" s="15"/>
      <c r="E27" s="15"/>
      <c r="F27" s="15"/>
      <c r="G27" s="15"/>
      <c r="H27" s="15"/>
      <c r="I27" s="15"/>
      <c r="J27" s="15"/>
      <c r="K27" s="15"/>
      <c r="L27" s="15"/>
      <c r="M27" s="15"/>
      <c r="N27" s="15"/>
      <c r="O27" s="15"/>
    </row>
    <row r="28" spans="2:16" x14ac:dyDescent="0.2">
      <c r="B28" s="15"/>
      <c r="C28" s="15"/>
      <c r="D28" s="15"/>
      <c r="E28" s="15"/>
      <c r="F28" s="15"/>
      <c r="G28" s="15"/>
      <c r="H28" s="15"/>
      <c r="I28" s="15"/>
      <c r="J28" s="15"/>
      <c r="K28" s="15"/>
      <c r="L28" s="15"/>
      <c r="M28" s="15"/>
      <c r="N28" s="15"/>
      <c r="O28" s="15"/>
    </row>
    <row r="29" spans="2:16" x14ac:dyDescent="0.2">
      <c r="B29" s="15"/>
      <c r="C29" s="15"/>
      <c r="D29" s="15"/>
      <c r="E29" s="15"/>
      <c r="F29" s="15"/>
      <c r="G29" s="15"/>
      <c r="H29" s="15"/>
      <c r="I29" s="15"/>
      <c r="J29" s="15"/>
      <c r="K29" s="15"/>
      <c r="L29" s="15"/>
      <c r="M29" s="15"/>
      <c r="N29" s="15"/>
      <c r="O29" s="15"/>
    </row>
    <row r="30" spans="2:16" x14ac:dyDescent="0.2">
      <c r="B30" s="15"/>
      <c r="C30" s="15"/>
      <c r="D30" s="15"/>
      <c r="E30" s="15"/>
      <c r="F30" s="15"/>
      <c r="G30" s="15"/>
      <c r="H30" s="15"/>
      <c r="I30" s="15"/>
      <c r="J30" s="15"/>
      <c r="K30" s="15"/>
      <c r="L30" s="15"/>
      <c r="M30" s="15"/>
      <c r="N30" s="15"/>
      <c r="O30" s="15"/>
    </row>
    <row r="31" spans="2:16" x14ac:dyDescent="0.2">
      <c r="B31" s="15"/>
      <c r="C31" s="15"/>
      <c r="D31" s="15"/>
      <c r="E31" s="15"/>
      <c r="F31" s="15"/>
      <c r="G31" s="15"/>
      <c r="H31" s="15"/>
      <c r="I31" s="15"/>
      <c r="J31" s="15"/>
      <c r="K31" s="15"/>
      <c r="L31" s="15"/>
      <c r="M31" s="15"/>
      <c r="N31" s="15"/>
      <c r="O31" s="15"/>
    </row>
    <row r="32" spans="2:16" x14ac:dyDescent="0.2">
      <c r="B32" s="15"/>
      <c r="C32" s="15"/>
      <c r="D32" s="15"/>
      <c r="E32" s="15"/>
      <c r="F32" s="15"/>
      <c r="G32" s="15"/>
      <c r="H32" s="15"/>
      <c r="I32" s="15"/>
      <c r="J32" s="15"/>
      <c r="K32" s="15"/>
      <c r="L32" s="15"/>
      <c r="M32" s="15"/>
      <c r="N32" s="15"/>
      <c r="O32" s="15"/>
    </row>
    <row r="33" spans="2:15" x14ac:dyDescent="0.2">
      <c r="B33" s="15"/>
      <c r="C33" s="15"/>
      <c r="D33" s="15"/>
      <c r="E33" s="15"/>
      <c r="F33" s="15"/>
      <c r="G33" s="15"/>
      <c r="H33" s="15"/>
      <c r="I33" s="15"/>
      <c r="J33" s="15"/>
      <c r="K33" s="15"/>
      <c r="L33" s="15"/>
      <c r="M33" s="15"/>
      <c r="N33" s="15"/>
      <c r="O33" s="15"/>
    </row>
    <row r="34" spans="2:15" x14ac:dyDescent="0.2">
      <c r="B34" s="15"/>
      <c r="C34" s="15"/>
      <c r="D34" s="15"/>
      <c r="E34" s="15"/>
      <c r="F34" s="15"/>
      <c r="G34" s="15"/>
      <c r="H34" s="15"/>
      <c r="I34" s="15"/>
      <c r="J34" s="15"/>
      <c r="K34" s="15"/>
      <c r="L34" s="15"/>
      <c r="M34" s="15"/>
      <c r="N34" s="15"/>
      <c r="O34" s="15"/>
    </row>
    <row r="35" spans="2:15" x14ac:dyDescent="0.2">
      <c r="B35" s="15"/>
      <c r="C35" s="15"/>
      <c r="D35" s="15"/>
      <c r="E35" s="15"/>
      <c r="F35" s="15"/>
      <c r="G35" s="15"/>
      <c r="H35" s="15"/>
      <c r="I35" s="15"/>
      <c r="J35" s="15"/>
      <c r="K35" s="15"/>
      <c r="L35" s="15"/>
      <c r="M35" s="15"/>
      <c r="N35" s="15"/>
      <c r="O35" s="15"/>
    </row>
    <row r="36" spans="2:15" x14ac:dyDescent="0.2">
      <c r="B36" s="15"/>
      <c r="C36" s="15"/>
      <c r="D36" s="15"/>
      <c r="E36" s="15"/>
      <c r="F36" s="15"/>
      <c r="G36" s="15"/>
      <c r="H36" s="15"/>
      <c r="I36" s="15"/>
      <c r="J36" s="15"/>
      <c r="K36" s="15"/>
      <c r="L36" s="15"/>
      <c r="M36" s="15"/>
      <c r="N36" s="15"/>
      <c r="O36" s="15"/>
    </row>
    <row r="37" spans="2:15" x14ac:dyDescent="0.2">
      <c r="B37" s="15"/>
      <c r="C37" s="15"/>
      <c r="D37" s="15"/>
      <c r="E37" s="15"/>
      <c r="F37" s="15"/>
      <c r="G37" s="15"/>
      <c r="H37" s="15"/>
      <c r="I37" s="15"/>
      <c r="J37" s="15"/>
      <c r="K37" s="15"/>
      <c r="L37" s="15"/>
      <c r="M37" s="15"/>
      <c r="N37" s="15"/>
      <c r="O37" s="15"/>
    </row>
    <row r="38" spans="2:15" x14ac:dyDescent="0.2">
      <c r="B38" s="15"/>
      <c r="C38" s="15"/>
      <c r="D38" s="15"/>
      <c r="E38" s="15"/>
      <c r="F38" s="15"/>
      <c r="G38" s="15"/>
      <c r="H38" s="15"/>
      <c r="I38" s="15"/>
      <c r="J38" s="15"/>
      <c r="K38" s="15"/>
      <c r="L38" s="15"/>
      <c r="M38" s="15"/>
      <c r="N38" s="15"/>
      <c r="O38" s="15"/>
    </row>
    <row r="39" spans="2:15" x14ac:dyDescent="0.2">
      <c r="B39" s="15"/>
      <c r="C39" s="15"/>
      <c r="D39" s="15"/>
      <c r="E39" s="15"/>
      <c r="F39" s="15"/>
      <c r="G39" s="15"/>
      <c r="H39" s="15"/>
      <c r="I39" s="15"/>
      <c r="J39" s="15"/>
      <c r="K39" s="15"/>
      <c r="L39" s="15"/>
      <c r="M39" s="15"/>
      <c r="N39" s="15"/>
      <c r="O39" s="15"/>
    </row>
    <row r="40" spans="2:15" x14ac:dyDescent="0.2">
      <c r="B40" s="15"/>
      <c r="C40" s="15"/>
      <c r="D40" s="15"/>
      <c r="E40" s="15"/>
      <c r="F40" s="15"/>
      <c r="G40" s="15"/>
      <c r="H40" s="15"/>
      <c r="I40" s="15"/>
      <c r="J40" s="15"/>
      <c r="K40" s="15"/>
      <c r="L40" s="15"/>
      <c r="M40" s="15"/>
      <c r="N40" s="15"/>
      <c r="O40" s="15"/>
    </row>
    <row r="41" spans="2:15" x14ac:dyDescent="0.2">
      <c r="B41" s="15"/>
      <c r="C41" s="15"/>
      <c r="D41" s="15"/>
      <c r="E41" s="15"/>
      <c r="F41" s="15"/>
      <c r="G41" s="15"/>
      <c r="H41" s="15"/>
      <c r="I41" s="15"/>
      <c r="J41" s="15"/>
      <c r="K41" s="15"/>
      <c r="L41" s="15"/>
      <c r="M41" s="15"/>
      <c r="N41" s="15"/>
      <c r="O41" s="15"/>
    </row>
    <row r="42" spans="2:15" x14ac:dyDescent="0.2">
      <c r="B42" s="15"/>
      <c r="C42" s="15"/>
      <c r="D42" s="15"/>
      <c r="E42" s="15"/>
      <c r="F42" s="15"/>
      <c r="G42" s="15"/>
      <c r="H42" s="15"/>
      <c r="I42" s="15"/>
      <c r="J42" s="15"/>
      <c r="K42" s="15"/>
      <c r="L42" s="15"/>
      <c r="M42" s="15"/>
      <c r="N42" s="15"/>
      <c r="O42" s="15"/>
    </row>
    <row r="43" spans="2:15" x14ac:dyDescent="0.2">
      <c r="B43" s="8" t="s">
        <v>34</v>
      </c>
      <c r="C43" s="15"/>
      <c r="D43" s="15"/>
      <c r="E43" s="15"/>
      <c r="F43" s="15"/>
      <c r="G43" s="15"/>
      <c r="H43" s="15"/>
      <c r="I43" s="15"/>
      <c r="J43" s="15"/>
      <c r="K43" s="15"/>
      <c r="L43" s="15"/>
      <c r="M43" s="15"/>
      <c r="N43" s="15"/>
      <c r="O43" s="15"/>
    </row>
    <row r="44" spans="2:15" x14ac:dyDescent="0.2">
      <c r="B44" s="15"/>
      <c r="C44" s="18" t="s">
        <v>35</v>
      </c>
      <c r="D44" s="15"/>
      <c r="E44" s="15"/>
      <c r="F44" s="15"/>
      <c r="G44" s="15"/>
      <c r="H44" s="15"/>
      <c r="I44" s="15"/>
      <c r="J44" s="15"/>
      <c r="K44" s="15"/>
      <c r="L44" s="15"/>
      <c r="M44" s="15"/>
      <c r="N44" s="15"/>
      <c r="O44" s="15"/>
    </row>
    <row r="45" spans="2:15" x14ac:dyDescent="0.2">
      <c r="B45" s="15"/>
      <c r="C45" s="15"/>
      <c r="D45" s="15"/>
      <c r="E45" s="15"/>
      <c r="F45" s="15"/>
      <c r="G45" s="15"/>
      <c r="H45" s="15"/>
      <c r="I45" s="15"/>
      <c r="J45" s="15"/>
      <c r="K45" s="15"/>
      <c r="L45" s="15"/>
      <c r="M45" s="15"/>
      <c r="N45" s="15"/>
      <c r="O45" s="15"/>
    </row>
    <row r="46" spans="2:15" x14ac:dyDescent="0.2">
      <c r="B46" s="15"/>
      <c r="C46" s="15"/>
      <c r="D46" s="15"/>
      <c r="E46" s="15"/>
      <c r="F46" s="15"/>
      <c r="G46" s="15"/>
      <c r="H46" s="15"/>
      <c r="I46" s="15"/>
      <c r="J46" s="15"/>
      <c r="K46" s="15"/>
      <c r="L46" s="15"/>
      <c r="M46" s="15"/>
      <c r="N46" s="15"/>
      <c r="O46" s="15"/>
    </row>
    <row r="47" spans="2:15" x14ac:dyDescent="0.2">
      <c r="B47" s="15"/>
      <c r="C47" s="15"/>
      <c r="D47" s="15"/>
      <c r="E47" s="15"/>
      <c r="F47" s="15"/>
      <c r="G47" s="15"/>
      <c r="H47" s="15"/>
      <c r="I47" s="15"/>
      <c r="J47" s="15"/>
      <c r="K47" s="15"/>
      <c r="L47" s="15"/>
      <c r="M47" s="15"/>
      <c r="N47" s="15"/>
      <c r="O47" s="15"/>
    </row>
    <row r="48" spans="2:15" x14ac:dyDescent="0.2">
      <c r="B48" s="15"/>
      <c r="C48" s="15"/>
      <c r="D48" s="15"/>
      <c r="E48" s="15"/>
      <c r="F48" s="15"/>
      <c r="G48" s="15"/>
      <c r="H48" s="15"/>
      <c r="I48" s="15"/>
      <c r="J48" s="15"/>
      <c r="K48" s="15"/>
      <c r="L48" s="15"/>
      <c r="M48" s="15"/>
      <c r="N48" s="15"/>
      <c r="O48" s="15"/>
    </row>
    <row r="49" spans="2:15" x14ac:dyDescent="0.2">
      <c r="B49" s="15"/>
      <c r="C49" s="15"/>
      <c r="D49" s="15"/>
      <c r="E49" s="15"/>
      <c r="F49" s="15"/>
      <c r="G49" s="15"/>
      <c r="H49" s="15"/>
      <c r="I49" s="15"/>
      <c r="J49" s="15"/>
      <c r="K49" s="15"/>
      <c r="L49" s="15"/>
      <c r="M49" s="15"/>
      <c r="N49" s="15"/>
      <c r="O49" s="15"/>
    </row>
    <row r="50" spans="2:15" x14ac:dyDescent="0.2">
      <c r="B50" s="15"/>
      <c r="C50" s="15"/>
      <c r="D50" s="15"/>
      <c r="E50" s="15"/>
      <c r="F50" s="15"/>
      <c r="G50" s="15"/>
      <c r="H50" s="15"/>
      <c r="I50" s="15"/>
      <c r="J50" s="15"/>
      <c r="K50" s="15"/>
      <c r="L50" s="15"/>
      <c r="M50" s="15"/>
      <c r="N50" s="15"/>
      <c r="O50" s="15"/>
    </row>
    <row r="51" spans="2:15" x14ac:dyDescent="0.2">
      <c r="B51" s="15"/>
      <c r="C51" s="15"/>
      <c r="D51" s="15"/>
      <c r="E51" s="15"/>
      <c r="F51" s="15"/>
      <c r="G51" s="15"/>
      <c r="H51" s="15"/>
      <c r="I51" s="15"/>
      <c r="J51" s="15"/>
      <c r="K51" s="15"/>
      <c r="L51" s="15"/>
      <c r="M51" s="15"/>
      <c r="N51" s="15"/>
      <c r="O51" s="15"/>
    </row>
    <row r="52" spans="2:15" x14ac:dyDescent="0.2">
      <c r="B52" s="15"/>
      <c r="C52" s="15"/>
      <c r="D52" s="15"/>
      <c r="E52" s="15"/>
      <c r="F52" s="15"/>
      <c r="G52" s="15"/>
      <c r="H52" s="15"/>
      <c r="I52" s="15"/>
      <c r="J52" s="15"/>
      <c r="K52" s="15"/>
      <c r="L52" s="15"/>
      <c r="M52" s="15"/>
      <c r="N52" s="15"/>
      <c r="O52" s="15"/>
    </row>
    <row r="53" spans="2:15" x14ac:dyDescent="0.2">
      <c r="B53" s="15"/>
      <c r="C53" s="15"/>
      <c r="D53" s="15"/>
      <c r="E53" s="15"/>
      <c r="F53" s="15"/>
      <c r="G53" s="15"/>
      <c r="H53" s="15"/>
      <c r="I53" s="15"/>
      <c r="J53" s="15"/>
      <c r="K53" s="15"/>
      <c r="L53" s="15"/>
      <c r="M53" s="15"/>
      <c r="N53" s="15"/>
      <c r="O53" s="15"/>
    </row>
    <row r="54" spans="2:15" x14ac:dyDescent="0.2">
      <c r="B54" s="15"/>
      <c r="C54" s="15"/>
      <c r="D54" s="15"/>
      <c r="E54" s="15"/>
      <c r="F54" s="15"/>
      <c r="G54" s="15"/>
      <c r="H54" s="15"/>
      <c r="I54" s="15"/>
      <c r="J54" s="15"/>
      <c r="K54" s="15"/>
      <c r="L54" s="15"/>
      <c r="M54" s="15"/>
      <c r="N54" s="15"/>
      <c r="O54" s="15"/>
    </row>
    <row r="55" spans="2:15" x14ac:dyDescent="0.2">
      <c r="B55" s="15"/>
      <c r="C55" s="15"/>
      <c r="D55" s="15"/>
      <c r="E55" s="15"/>
      <c r="F55" s="15"/>
      <c r="G55" s="15"/>
      <c r="H55" s="15"/>
      <c r="I55" s="15"/>
      <c r="J55" s="15"/>
      <c r="K55" s="15"/>
      <c r="L55" s="15"/>
      <c r="M55" s="15"/>
      <c r="N55" s="15"/>
      <c r="O55" s="15"/>
    </row>
    <row r="56" spans="2:15" x14ac:dyDescent="0.2">
      <c r="B56" s="15"/>
      <c r="C56" s="15"/>
      <c r="D56" s="15"/>
      <c r="E56" s="15"/>
      <c r="F56" s="15"/>
      <c r="G56" s="15"/>
      <c r="H56" s="15"/>
      <c r="I56" s="15"/>
      <c r="J56" s="15"/>
      <c r="K56" s="15"/>
      <c r="L56" s="15"/>
      <c r="M56" s="15"/>
      <c r="N56" s="15"/>
      <c r="O56" s="15"/>
    </row>
    <row r="57" spans="2:15" x14ac:dyDescent="0.2">
      <c r="B57" s="15"/>
      <c r="C57" s="15"/>
      <c r="D57" s="15"/>
      <c r="E57" s="15"/>
      <c r="F57" s="15"/>
      <c r="G57" s="15"/>
      <c r="H57" s="15"/>
      <c r="I57" s="15"/>
      <c r="J57" s="15"/>
      <c r="K57" s="15"/>
      <c r="L57" s="15"/>
      <c r="M57" s="15"/>
      <c r="N57" s="15"/>
      <c r="O57" s="15"/>
    </row>
    <row r="58" spans="2:15" x14ac:dyDescent="0.2">
      <c r="B58" s="15"/>
      <c r="C58" s="15"/>
      <c r="D58" s="15"/>
      <c r="E58" s="15"/>
      <c r="F58" s="15"/>
      <c r="G58" s="15"/>
      <c r="H58" s="15"/>
      <c r="I58" s="15"/>
      <c r="J58" s="15"/>
      <c r="K58" s="15"/>
      <c r="L58" s="15"/>
      <c r="M58" s="15"/>
      <c r="N58" s="15"/>
      <c r="O58" s="15"/>
    </row>
    <row r="59" spans="2:15" x14ac:dyDescent="0.2">
      <c r="B59" s="15"/>
      <c r="C59" s="15"/>
      <c r="D59" s="15"/>
      <c r="E59" s="15"/>
      <c r="F59" s="15"/>
      <c r="G59" s="15"/>
      <c r="H59" s="15"/>
      <c r="I59" s="15"/>
      <c r="J59" s="15"/>
      <c r="K59" s="15"/>
      <c r="L59" s="15"/>
      <c r="M59" s="15"/>
      <c r="N59" s="15"/>
      <c r="O59" s="15"/>
    </row>
    <row r="60" spans="2:15" x14ac:dyDescent="0.2">
      <c r="B60" s="15"/>
      <c r="C60" s="15"/>
      <c r="D60" s="15"/>
      <c r="E60" s="15"/>
      <c r="F60" s="15"/>
      <c r="G60" s="15"/>
      <c r="H60" s="15"/>
      <c r="I60" s="15"/>
      <c r="J60" s="15"/>
      <c r="K60" s="15"/>
      <c r="L60" s="15"/>
      <c r="M60" s="15"/>
      <c r="N60" s="15"/>
      <c r="O60" s="15"/>
    </row>
    <row r="61" spans="2:15" x14ac:dyDescent="0.2">
      <c r="B61" s="15"/>
      <c r="C61" s="15"/>
      <c r="D61" s="15"/>
      <c r="E61" s="15"/>
      <c r="F61" s="15"/>
      <c r="G61" s="15"/>
      <c r="H61" s="15"/>
      <c r="I61" s="15"/>
      <c r="J61" s="15"/>
      <c r="K61" s="15"/>
      <c r="L61" s="15"/>
      <c r="M61" s="15"/>
      <c r="N61" s="15"/>
      <c r="O61" s="15"/>
    </row>
    <row r="62" spans="2:15" x14ac:dyDescent="0.2">
      <c r="B62" s="15"/>
      <c r="C62" s="15"/>
      <c r="D62" s="15"/>
      <c r="E62" s="15"/>
      <c r="F62" s="15"/>
      <c r="G62" s="15"/>
      <c r="H62" s="15"/>
      <c r="I62" s="15"/>
      <c r="J62" s="15"/>
      <c r="K62" s="15"/>
      <c r="L62" s="15"/>
      <c r="M62" s="15"/>
      <c r="N62" s="15"/>
      <c r="O62" s="15"/>
    </row>
    <row r="63" spans="2:15" x14ac:dyDescent="0.2">
      <c r="B63" s="15"/>
      <c r="C63" s="15"/>
      <c r="D63" s="15"/>
      <c r="E63" s="15"/>
      <c r="F63" s="15"/>
      <c r="G63" s="15"/>
      <c r="H63" s="15"/>
      <c r="I63" s="15"/>
      <c r="J63" s="15"/>
      <c r="K63" s="15"/>
      <c r="L63" s="15"/>
      <c r="M63" s="15"/>
      <c r="N63" s="15"/>
      <c r="O63" s="15"/>
    </row>
    <row r="64" spans="2:15" x14ac:dyDescent="0.2">
      <c r="B64" s="15"/>
      <c r="C64" s="15"/>
      <c r="D64" s="15"/>
      <c r="E64" s="15"/>
      <c r="F64" s="15"/>
      <c r="G64" s="15"/>
      <c r="H64" s="15"/>
      <c r="I64" s="15"/>
      <c r="J64" s="15"/>
      <c r="K64" s="15"/>
      <c r="L64" s="15"/>
      <c r="M64" s="15"/>
      <c r="N64" s="15"/>
      <c r="O64" s="15"/>
    </row>
    <row r="65" spans="2:15" x14ac:dyDescent="0.2">
      <c r="B65" s="15"/>
      <c r="C65" s="15"/>
      <c r="D65" s="15"/>
      <c r="E65" s="15"/>
      <c r="F65" s="15"/>
      <c r="G65" s="15"/>
      <c r="H65" s="15"/>
      <c r="I65" s="15"/>
      <c r="J65" s="15"/>
      <c r="K65" s="15"/>
      <c r="L65" s="15"/>
      <c r="M65" s="15"/>
      <c r="N65" s="15"/>
      <c r="O65" s="15"/>
    </row>
    <row r="66" spans="2:15" x14ac:dyDescent="0.2">
      <c r="B66" s="15"/>
      <c r="C66" s="15"/>
      <c r="D66" s="15"/>
      <c r="E66" s="15"/>
      <c r="F66" s="15"/>
      <c r="G66" s="15"/>
      <c r="H66" s="15"/>
      <c r="I66" s="15"/>
      <c r="J66" s="15"/>
      <c r="K66" s="15"/>
      <c r="L66" s="15"/>
      <c r="M66" s="15"/>
      <c r="N66" s="15"/>
      <c r="O66" s="15"/>
    </row>
    <row r="67" spans="2:15" x14ac:dyDescent="0.2">
      <c r="B67" s="15"/>
      <c r="C67" s="15"/>
      <c r="D67" s="15"/>
      <c r="E67" s="15"/>
      <c r="F67" s="15"/>
      <c r="G67" s="15"/>
      <c r="H67" s="15"/>
      <c r="I67" s="15"/>
      <c r="J67" s="15"/>
      <c r="K67" s="15"/>
      <c r="L67" s="15"/>
      <c r="M67" s="15"/>
      <c r="N67" s="15"/>
      <c r="O67" s="15"/>
    </row>
    <row r="68" spans="2:15" x14ac:dyDescent="0.2">
      <c r="B68" s="15"/>
      <c r="C68" s="15"/>
      <c r="D68" s="15"/>
      <c r="E68" s="15"/>
      <c r="F68" s="15"/>
      <c r="G68" s="15"/>
      <c r="H68" s="15"/>
      <c r="I68" s="15"/>
      <c r="J68" s="15"/>
      <c r="K68" s="15"/>
      <c r="L68" s="15"/>
      <c r="M68" s="15"/>
      <c r="N68" s="15"/>
      <c r="O68" s="15"/>
    </row>
    <row r="69" spans="2:15" x14ac:dyDescent="0.2">
      <c r="B69" s="15"/>
      <c r="C69" s="15"/>
      <c r="D69" s="15"/>
      <c r="E69" s="15"/>
      <c r="F69" s="15"/>
      <c r="G69" s="15"/>
      <c r="H69" s="15"/>
      <c r="I69" s="15"/>
      <c r="J69" s="15"/>
      <c r="K69" s="15"/>
      <c r="L69" s="15"/>
      <c r="M69" s="15"/>
      <c r="N69" s="15"/>
      <c r="O69" s="15"/>
    </row>
    <row r="70" spans="2:15" x14ac:dyDescent="0.2">
      <c r="B70" s="15"/>
      <c r="C70" s="15"/>
      <c r="D70" s="15"/>
      <c r="E70" s="15"/>
      <c r="F70" s="15"/>
      <c r="G70" s="15"/>
      <c r="H70" s="15"/>
      <c r="I70" s="15"/>
      <c r="J70" s="15"/>
      <c r="K70" s="15"/>
      <c r="L70" s="15"/>
      <c r="M70" s="15"/>
      <c r="N70" s="15"/>
      <c r="O70" s="15"/>
    </row>
    <row r="71" spans="2:15" x14ac:dyDescent="0.2">
      <c r="B71" s="15"/>
      <c r="C71" s="15"/>
      <c r="D71" s="15"/>
      <c r="E71" s="15"/>
      <c r="F71" s="15"/>
      <c r="G71" s="15"/>
      <c r="H71" s="15"/>
      <c r="I71" s="15"/>
      <c r="J71" s="15"/>
      <c r="K71" s="15"/>
      <c r="L71" s="15"/>
      <c r="M71" s="15"/>
      <c r="N71" s="15"/>
      <c r="O71" s="15"/>
    </row>
    <row r="72" spans="2:15" x14ac:dyDescent="0.2">
      <c r="B72" s="15"/>
      <c r="C72" s="15"/>
      <c r="D72" s="15"/>
      <c r="E72" s="15"/>
      <c r="F72" s="15"/>
      <c r="G72" s="15"/>
      <c r="H72" s="15"/>
      <c r="I72" s="15"/>
      <c r="J72" s="15"/>
      <c r="K72" s="15"/>
      <c r="L72" s="15"/>
      <c r="M72" s="15"/>
      <c r="N72" s="15"/>
      <c r="O72" s="15"/>
    </row>
    <row r="73" spans="2:15" x14ac:dyDescent="0.2">
      <c r="B73" s="15"/>
      <c r="C73" s="15"/>
      <c r="D73" s="15"/>
      <c r="E73" s="15"/>
      <c r="F73" s="15"/>
      <c r="G73" s="15"/>
      <c r="H73" s="15"/>
      <c r="I73" s="15"/>
      <c r="J73" s="15"/>
      <c r="K73" s="15"/>
      <c r="L73" s="15"/>
      <c r="M73" s="15"/>
      <c r="N73" s="15"/>
      <c r="O73" s="15"/>
    </row>
    <row r="74" spans="2:15" x14ac:dyDescent="0.2">
      <c r="B74" s="15"/>
      <c r="C74" s="15"/>
      <c r="D74" s="15"/>
      <c r="E74" s="15"/>
      <c r="F74" s="15"/>
      <c r="G74" s="15"/>
      <c r="H74" s="15"/>
      <c r="I74" s="15"/>
      <c r="J74" s="15"/>
      <c r="K74" s="15"/>
      <c r="L74" s="15"/>
      <c r="M74" s="15"/>
      <c r="N74" s="15"/>
      <c r="O74" s="15"/>
    </row>
    <row r="75" spans="2:15" x14ac:dyDescent="0.2">
      <c r="B75" s="15"/>
      <c r="C75" s="15"/>
      <c r="D75" s="15"/>
      <c r="E75" s="15"/>
      <c r="F75" s="15"/>
      <c r="G75" s="15"/>
      <c r="H75" s="15"/>
      <c r="I75" s="15"/>
      <c r="J75" s="15"/>
      <c r="K75" s="15"/>
      <c r="L75" s="15"/>
      <c r="M75" s="15"/>
      <c r="N75" s="15"/>
      <c r="O75" s="15"/>
    </row>
    <row r="76" spans="2:15" x14ac:dyDescent="0.2">
      <c r="B76" s="15"/>
      <c r="C76" s="15"/>
      <c r="D76" s="15"/>
      <c r="E76" s="15"/>
      <c r="F76" s="15"/>
      <c r="G76" s="15"/>
      <c r="H76" s="15"/>
      <c r="I76" s="15"/>
      <c r="J76" s="15"/>
      <c r="K76" s="15"/>
      <c r="L76" s="15"/>
      <c r="M76" s="15"/>
      <c r="N76" s="15"/>
      <c r="O76" s="15"/>
    </row>
    <row r="77" spans="2:15" x14ac:dyDescent="0.2">
      <c r="B77" s="15"/>
      <c r="C77" s="15"/>
      <c r="D77" s="15"/>
      <c r="E77" s="15"/>
      <c r="F77" s="15"/>
      <c r="G77" s="15"/>
      <c r="H77" s="15"/>
      <c r="I77" s="15"/>
      <c r="J77" s="15"/>
      <c r="K77" s="15"/>
      <c r="L77" s="15"/>
      <c r="M77" s="15"/>
      <c r="N77" s="15"/>
      <c r="O77" s="15"/>
    </row>
    <row r="78" spans="2:15" x14ac:dyDescent="0.2">
      <c r="B78" s="15"/>
      <c r="C78" s="15"/>
      <c r="D78" s="15"/>
      <c r="E78" s="15"/>
      <c r="F78" s="15"/>
      <c r="G78" s="15"/>
      <c r="H78" s="15"/>
      <c r="I78" s="15"/>
      <c r="J78" s="15"/>
      <c r="K78" s="15"/>
      <c r="L78" s="15"/>
      <c r="M78" s="15"/>
      <c r="N78" s="15"/>
      <c r="O78" s="15"/>
    </row>
    <row r="79" spans="2:15" x14ac:dyDescent="0.2">
      <c r="B79" s="15"/>
      <c r="C79" s="15"/>
      <c r="D79" s="15"/>
      <c r="E79" s="15"/>
      <c r="F79" s="15"/>
      <c r="G79" s="15"/>
      <c r="H79" s="15"/>
      <c r="I79" s="15"/>
      <c r="J79" s="15"/>
      <c r="K79" s="15"/>
      <c r="L79" s="15"/>
      <c r="M79" s="15"/>
      <c r="N79" s="15"/>
      <c r="O79" s="15"/>
    </row>
    <row r="80" spans="2:15" x14ac:dyDescent="0.2">
      <c r="B80" s="15"/>
      <c r="C80" s="15"/>
      <c r="D80" s="15"/>
      <c r="E80" s="15"/>
      <c r="F80" s="15"/>
      <c r="G80" s="15"/>
      <c r="H80" s="15"/>
      <c r="I80" s="15"/>
      <c r="J80" s="15"/>
      <c r="K80" s="15"/>
      <c r="L80" s="15"/>
      <c r="M80" s="15"/>
      <c r="N80" s="15"/>
      <c r="O80" s="15"/>
    </row>
    <row r="81" spans="2:15" x14ac:dyDescent="0.2">
      <c r="B81" s="15"/>
      <c r="C81" s="15"/>
      <c r="D81" s="15"/>
      <c r="E81" s="15"/>
      <c r="F81" s="15"/>
      <c r="G81" s="15"/>
      <c r="H81" s="15"/>
      <c r="I81" s="15"/>
      <c r="J81" s="15"/>
      <c r="K81" s="15"/>
      <c r="L81" s="15"/>
      <c r="M81" s="15"/>
      <c r="N81" s="15"/>
      <c r="O81" s="15"/>
    </row>
    <row r="82" spans="2:15" x14ac:dyDescent="0.2">
      <c r="B82" s="15"/>
      <c r="C82" s="15"/>
      <c r="D82" s="15"/>
      <c r="E82" s="15"/>
      <c r="F82" s="15"/>
      <c r="G82" s="15"/>
      <c r="H82" s="15"/>
      <c r="I82" s="15"/>
      <c r="J82" s="15"/>
      <c r="K82" s="15"/>
      <c r="L82" s="15"/>
      <c r="M82" s="15"/>
      <c r="N82" s="15"/>
      <c r="O82" s="15"/>
    </row>
    <row r="83" spans="2:15" x14ac:dyDescent="0.2">
      <c r="B83" s="15"/>
      <c r="C83" s="15"/>
      <c r="D83" s="15"/>
      <c r="E83" s="15"/>
      <c r="F83" s="15"/>
      <c r="G83" s="15"/>
      <c r="H83" s="15"/>
      <c r="I83" s="15"/>
      <c r="J83" s="15"/>
      <c r="K83" s="15"/>
      <c r="L83" s="15"/>
      <c r="M83" s="15"/>
      <c r="N83" s="15"/>
      <c r="O83" s="15"/>
    </row>
    <row r="84" spans="2:15" x14ac:dyDescent="0.2">
      <c r="B84" s="15"/>
      <c r="C84" s="15"/>
      <c r="D84" s="15"/>
      <c r="E84" s="15"/>
      <c r="F84" s="15"/>
      <c r="G84" s="15"/>
      <c r="H84" s="15"/>
      <c r="I84" s="15"/>
      <c r="J84" s="15"/>
      <c r="K84" s="15"/>
      <c r="L84" s="15"/>
      <c r="M84" s="15"/>
      <c r="N84" s="15"/>
      <c r="O84" s="15"/>
    </row>
    <row r="85" spans="2:15" x14ac:dyDescent="0.2">
      <c r="B85" s="15"/>
      <c r="C85" s="15"/>
      <c r="D85" s="15"/>
      <c r="E85" s="15"/>
      <c r="F85" s="15"/>
      <c r="G85" s="15"/>
      <c r="H85" s="15"/>
      <c r="I85" s="15"/>
      <c r="J85" s="15"/>
      <c r="K85" s="15"/>
      <c r="L85" s="15"/>
      <c r="M85" s="15"/>
      <c r="N85" s="15"/>
      <c r="O85" s="15"/>
    </row>
    <row r="86" spans="2:15" x14ac:dyDescent="0.2">
      <c r="B86" s="15"/>
      <c r="C86" s="15"/>
      <c r="D86" s="15"/>
      <c r="E86" s="15"/>
      <c r="F86" s="15"/>
      <c r="G86" s="15"/>
      <c r="H86" s="15"/>
      <c r="I86" s="15"/>
      <c r="J86" s="15"/>
      <c r="K86" s="15"/>
      <c r="L86" s="15"/>
      <c r="M86" s="15"/>
      <c r="N86" s="15"/>
      <c r="O86" s="15"/>
    </row>
    <row r="87" spans="2:15" x14ac:dyDescent="0.2">
      <c r="B87" s="15"/>
      <c r="C87" s="15"/>
      <c r="D87" s="15"/>
      <c r="E87" s="15"/>
      <c r="F87" s="15"/>
      <c r="G87" s="15"/>
      <c r="H87" s="15"/>
      <c r="I87" s="15"/>
      <c r="J87" s="15"/>
      <c r="K87" s="15"/>
      <c r="L87" s="15"/>
      <c r="M87" s="15"/>
      <c r="N87" s="15"/>
      <c r="O87" s="15"/>
    </row>
    <row r="88" spans="2:15" x14ac:dyDescent="0.2">
      <c r="B88" s="15"/>
      <c r="C88" s="15"/>
      <c r="D88" s="15"/>
      <c r="E88" s="15"/>
      <c r="F88" s="15"/>
      <c r="G88" s="15"/>
      <c r="H88" s="15"/>
      <c r="I88" s="15"/>
      <c r="J88" s="15"/>
      <c r="K88" s="15"/>
      <c r="L88" s="15"/>
      <c r="M88" s="15"/>
      <c r="N88" s="15"/>
      <c r="O88" s="15"/>
    </row>
    <row r="89" spans="2:15" x14ac:dyDescent="0.2">
      <c r="B89" s="15"/>
      <c r="C89" s="15"/>
      <c r="D89" s="15"/>
      <c r="E89" s="15"/>
      <c r="F89" s="15"/>
      <c r="G89" s="15"/>
      <c r="H89" s="15"/>
      <c r="I89" s="15"/>
      <c r="J89" s="15"/>
      <c r="K89" s="15"/>
      <c r="L89" s="15"/>
      <c r="M89" s="15"/>
      <c r="N89" s="15"/>
      <c r="O89" s="15"/>
    </row>
    <row r="90" spans="2:15" x14ac:dyDescent="0.2">
      <c r="B90" s="15"/>
      <c r="C90" s="15"/>
      <c r="D90" s="15"/>
      <c r="E90" s="15"/>
      <c r="F90" s="15"/>
      <c r="G90" s="15"/>
      <c r="H90" s="15"/>
      <c r="I90" s="15"/>
      <c r="J90" s="15"/>
      <c r="K90" s="15"/>
      <c r="L90" s="15"/>
      <c r="M90" s="15"/>
      <c r="N90" s="15"/>
      <c r="O90" s="15"/>
    </row>
    <row r="91" spans="2:15" x14ac:dyDescent="0.2">
      <c r="B91" s="15"/>
      <c r="C91" s="15"/>
      <c r="D91" s="15"/>
      <c r="E91" s="15"/>
      <c r="F91" s="15"/>
      <c r="G91" s="15"/>
      <c r="H91" s="15"/>
      <c r="I91" s="15"/>
      <c r="J91" s="15"/>
      <c r="K91" s="15"/>
      <c r="L91" s="15"/>
      <c r="M91" s="15"/>
      <c r="N91" s="15"/>
      <c r="O91" s="15"/>
    </row>
    <row r="92" spans="2:15" x14ac:dyDescent="0.2">
      <c r="B92" s="15"/>
      <c r="C92" s="15"/>
      <c r="D92" s="15"/>
      <c r="E92" s="15"/>
      <c r="F92" s="15"/>
      <c r="G92" s="15"/>
      <c r="H92" s="15"/>
      <c r="I92" s="15"/>
      <c r="J92" s="15"/>
      <c r="K92" s="15"/>
      <c r="L92" s="15"/>
      <c r="M92" s="15"/>
      <c r="N92" s="15"/>
      <c r="O92" s="15"/>
    </row>
    <row r="93" spans="2:15" x14ac:dyDescent="0.2">
      <c r="B93" s="15"/>
      <c r="C93" s="15"/>
      <c r="D93" s="15"/>
      <c r="E93" s="15"/>
      <c r="F93" s="15"/>
      <c r="G93" s="15"/>
      <c r="H93" s="15"/>
      <c r="I93" s="15"/>
      <c r="J93" s="15"/>
      <c r="K93" s="15"/>
      <c r="L93" s="15"/>
      <c r="M93" s="15"/>
      <c r="N93" s="15"/>
      <c r="O93" s="15"/>
    </row>
    <row r="94" spans="2:15" x14ac:dyDescent="0.2">
      <c r="B94" s="15"/>
      <c r="C94" s="15"/>
      <c r="D94" s="15"/>
      <c r="E94" s="15"/>
      <c r="F94" s="15"/>
      <c r="G94" s="15"/>
      <c r="H94" s="15"/>
      <c r="I94" s="15"/>
      <c r="J94" s="15"/>
      <c r="K94" s="15"/>
      <c r="L94" s="15"/>
      <c r="M94" s="15"/>
      <c r="N94" s="15"/>
      <c r="O94" s="15"/>
    </row>
    <row r="95" spans="2:15" x14ac:dyDescent="0.2">
      <c r="B95" s="15"/>
      <c r="C95" s="15"/>
      <c r="D95" s="15"/>
      <c r="E95" s="15"/>
      <c r="F95" s="15"/>
      <c r="G95" s="15"/>
      <c r="H95" s="15"/>
      <c r="I95" s="15"/>
      <c r="J95" s="15"/>
      <c r="K95" s="15"/>
      <c r="L95" s="15"/>
      <c r="M95" s="15"/>
      <c r="N95" s="15"/>
      <c r="O95" s="15"/>
    </row>
    <row r="96" spans="2:15" x14ac:dyDescent="0.2">
      <c r="B96" s="15"/>
      <c r="C96" s="15"/>
      <c r="D96" s="15"/>
      <c r="E96" s="15"/>
      <c r="F96" s="15"/>
      <c r="G96" s="15"/>
      <c r="H96" s="15"/>
      <c r="I96" s="15"/>
      <c r="J96" s="15"/>
      <c r="K96" s="15"/>
      <c r="L96" s="15"/>
      <c r="M96" s="15"/>
      <c r="N96" s="15"/>
      <c r="O96" s="15"/>
    </row>
    <row r="97" spans="2:15" x14ac:dyDescent="0.2">
      <c r="B97" s="15"/>
      <c r="C97" s="15"/>
      <c r="D97" s="15"/>
      <c r="E97" s="15"/>
      <c r="F97" s="15"/>
      <c r="G97" s="15"/>
      <c r="H97" s="15"/>
      <c r="I97" s="15"/>
      <c r="J97" s="15"/>
      <c r="K97" s="15"/>
      <c r="L97" s="15"/>
      <c r="M97" s="15"/>
      <c r="N97" s="15"/>
      <c r="O97" s="15"/>
    </row>
    <row r="98" spans="2:15" x14ac:dyDescent="0.2">
      <c r="B98" s="15"/>
      <c r="C98" s="15"/>
      <c r="D98" s="15"/>
      <c r="E98" s="15"/>
      <c r="F98" s="15"/>
      <c r="G98" s="15"/>
      <c r="H98" s="15"/>
      <c r="I98" s="15"/>
      <c r="J98" s="15"/>
      <c r="K98" s="15"/>
      <c r="L98" s="15"/>
      <c r="M98" s="15"/>
      <c r="N98" s="15"/>
      <c r="O98" s="15"/>
    </row>
    <row r="99" spans="2:15" x14ac:dyDescent="0.2">
      <c r="B99" s="15"/>
      <c r="C99" s="15"/>
      <c r="D99" s="15"/>
      <c r="E99" s="15"/>
      <c r="F99" s="15"/>
      <c r="G99" s="15"/>
      <c r="H99" s="15"/>
      <c r="I99" s="15"/>
      <c r="J99" s="15"/>
      <c r="K99" s="15"/>
      <c r="L99" s="15"/>
      <c r="M99" s="15"/>
      <c r="N99" s="15"/>
      <c r="O99" s="15"/>
    </row>
    <row r="100" spans="2:15" x14ac:dyDescent="0.2">
      <c r="B100" s="15"/>
      <c r="C100" s="15"/>
      <c r="D100" s="15"/>
      <c r="E100" s="15"/>
      <c r="F100" s="15"/>
      <c r="G100" s="15"/>
      <c r="H100" s="15"/>
      <c r="I100" s="15"/>
      <c r="J100" s="15"/>
      <c r="K100" s="15"/>
      <c r="L100" s="15"/>
      <c r="M100" s="15"/>
      <c r="N100" s="15"/>
      <c r="O100" s="15"/>
    </row>
    <row r="101" spans="2:15" x14ac:dyDescent="0.2">
      <c r="B101" s="15"/>
      <c r="C101" s="15"/>
      <c r="D101" s="15"/>
      <c r="E101" s="15"/>
      <c r="F101" s="15"/>
      <c r="G101" s="15"/>
      <c r="H101" s="15"/>
      <c r="I101" s="15"/>
      <c r="J101" s="15"/>
      <c r="K101" s="15"/>
      <c r="L101" s="15"/>
      <c r="M101" s="15"/>
      <c r="N101" s="15"/>
      <c r="O101" s="15"/>
    </row>
    <row r="102" spans="2:15" x14ac:dyDescent="0.2">
      <c r="B102" s="15"/>
      <c r="C102" s="15"/>
      <c r="D102" s="15"/>
      <c r="E102" s="15"/>
      <c r="F102" s="15"/>
      <c r="G102" s="15"/>
      <c r="H102" s="15"/>
      <c r="I102" s="15"/>
      <c r="J102" s="15"/>
      <c r="K102" s="15"/>
      <c r="L102" s="15"/>
      <c r="M102" s="15"/>
      <c r="N102" s="15"/>
      <c r="O102" s="15"/>
    </row>
    <row r="103" spans="2:15" x14ac:dyDescent="0.2">
      <c r="B103" s="15"/>
      <c r="C103" s="15"/>
      <c r="D103" s="15"/>
      <c r="E103" s="15"/>
      <c r="F103" s="15"/>
      <c r="G103" s="15"/>
      <c r="H103" s="15"/>
      <c r="I103" s="15"/>
      <c r="J103" s="15"/>
      <c r="K103" s="15"/>
      <c r="L103" s="15"/>
      <c r="M103" s="15"/>
      <c r="N103" s="15"/>
      <c r="O103" s="15"/>
    </row>
    <row r="104" spans="2:15" x14ac:dyDescent="0.2">
      <c r="B104" s="15"/>
      <c r="C104" s="15"/>
      <c r="D104" s="15"/>
      <c r="E104" s="15"/>
      <c r="F104" s="15"/>
      <c r="G104" s="15"/>
      <c r="H104" s="15"/>
      <c r="I104" s="15"/>
      <c r="J104" s="15"/>
      <c r="K104" s="15"/>
      <c r="L104" s="15"/>
      <c r="M104" s="15"/>
      <c r="N104" s="15"/>
      <c r="O104" s="15"/>
    </row>
    <row r="105" spans="2:15" x14ac:dyDescent="0.2">
      <c r="B105" s="15"/>
      <c r="C105" s="15"/>
      <c r="D105" s="15"/>
      <c r="E105" s="15"/>
      <c r="F105" s="15"/>
      <c r="G105" s="15"/>
      <c r="H105" s="15"/>
      <c r="I105" s="15"/>
      <c r="J105" s="15"/>
      <c r="K105" s="15"/>
      <c r="L105" s="15"/>
      <c r="M105" s="15"/>
      <c r="N105" s="15"/>
      <c r="O105" s="15"/>
    </row>
    <row r="106" spans="2:15" x14ac:dyDescent="0.2">
      <c r="B106" s="15"/>
      <c r="C106" s="15"/>
      <c r="D106" s="15"/>
      <c r="E106" s="15"/>
      <c r="F106" s="15"/>
      <c r="G106" s="15"/>
      <c r="H106" s="15"/>
      <c r="I106" s="15"/>
      <c r="J106" s="15"/>
      <c r="K106" s="15"/>
      <c r="L106" s="15"/>
      <c r="M106" s="15"/>
      <c r="N106" s="15"/>
      <c r="O106" s="15"/>
    </row>
    <row r="107" spans="2:15" x14ac:dyDescent="0.2">
      <c r="B107" s="15"/>
      <c r="C107" s="15"/>
      <c r="D107" s="15"/>
      <c r="E107" s="15"/>
      <c r="F107" s="15"/>
      <c r="G107" s="15"/>
      <c r="H107" s="15"/>
      <c r="I107" s="15"/>
      <c r="J107" s="15"/>
      <c r="K107" s="15"/>
      <c r="L107" s="15"/>
      <c r="M107" s="15"/>
      <c r="N107" s="15"/>
      <c r="O107" s="15"/>
    </row>
    <row r="108" spans="2:15" x14ac:dyDescent="0.2">
      <c r="B108" s="15"/>
      <c r="C108" s="15"/>
      <c r="D108" s="15"/>
      <c r="E108" s="15"/>
      <c r="F108" s="15"/>
      <c r="G108" s="15"/>
      <c r="H108" s="15"/>
      <c r="I108" s="15"/>
      <c r="J108" s="15"/>
      <c r="K108" s="15"/>
      <c r="L108" s="15"/>
      <c r="M108" s="15"/>
      <c r="N108" s="15"/>
      <c r="O108" s="15"/>
    </row>
    <row r="109" spans="2:15" x14ac:dyDescent="0.2">
      <c r="B109" s="15"/>
      <c r="C109" s="15"/>
      <c r="D109" s="15"/>
      <c r="E109" s="15"/>
      <c r="F109" s="15"/>
      <c r="G109" s="15"/>
      <c r="H109" s="15"/>
      <c r="I109" s="15"/>
      <c r="J109" s="15"/>
      <c r="K109" s="15"/>
      <c r="L109" s="15"/>
      <c r="M109" s="15"/>
      <c r="N109" s="15"/>
      <c r="O109" s="15"/>
    </row>
    <row r="110" spans="2:15" x14ac:dyDescent="0.2">
      <c r="B110" s="15"/>
      <c r="C110" s="15"/>
      <c r="D110" s="15"/>
      <c r="E110" s="15"/>
      <c r="F110" s="15"/>
      <c r="G110" s="15"/>
      <c r="H110" s="15"/>
      <c r="I110" s="15"/>
      <c r="J110" s="15"/>
      <c r="K110" s="15"/>
      <c r="L110" s="15"/>
      <c r="M110" s="15"/>
      <c r="N110" s="15"/>
      <c r="O110" s="15"/>
    </row>
    <row r="111" spans="2:15" x14ac:dyDescent="0.2">
      <c r="B111" s="15"/>
      <c r="C111" s="15"/>
      <c r="D111" s="15"/>
      <c r="E111" s="15"/>
      <c r="F111" s="15"/>
      <c r="G111" s="15"/>
      <c r="H111" s="15"/>
      <c r="I111" s="15"/>
      <c r="J111" s="15"/>
      <c r="K111" s="15"/>
      <c r="L111" s="15"/>
      <c r="M111" s="15"/>
      <c r="N111" s="15"/>
      <c r="O111" s="15"/>
    </row>
    <row r="112" spans="2:15" x14ac:dyDescent="0.2">
      <c r="B112" s="15"/>
      <c r="C112" s="15"/>
      <c r="D112" s="15"/>
      <c r="E112" s="15"/>
      <c r="F112" s="15"/>
      <c r="G112" s="15"/>
      <c r="H112" s="15"/>
      <c r="I112" s="15"/>
      <c r="J112" s="15"/>
      <c r="K112" s="15"/>
      <c r="L112" s="15"/>
      <c r="M112" s="15"/>
      <c r="N112" s="15"/>
      <c r="O112" s="15"/>
    </row>
    <row r="113" spans="2:15" x14ac:dyDescent="0.2">
      <c r="B113" s="15"/>
      <c r="C113" s="15"/>
      <c r="D113" s="15"/>
      <c r="E113" s="15"/>
      <c r="F113" s="15"/>
      <c r="G113" s="15"/>
      <c r="H113" s="15"/>
      <c r="I113" s="15"/>
      <c r="J113" s="15"/>
      <c r="K113" s="15"/>
      <c r="L113" s="15"/>
      <c r="M113" s="15"/>
      <c r="N113" s="15"/>
      <c r="O113" s="15"/>
    </row>
    <row r="114" spans="2:15" x14ac:dyDescent="0.2">
      <c r="B114" s="15"/>
      <c r="C114" s="15"/>
      <c r="D114" s="15"/>
      <c r="E114" s="15"/>
      <c r="F114" s="15"/>
      <c r="G114" s="15"/>
      <c r="H114" s="15"/>
      <c r="I114" s="15"/>
      <c r="J114" s="15"/>
      <c r="K114" s="15"/>
      <c r="L114" s="15"/>
      <c r="M114" s="15"/>
      <c r="N114" s="15"/>
      <c r="O114" s="15"/>
    </row>
    <row r="115" spans="2:15" x14ac:dyDescent="0.2">
      <c r="B115" s="15"/>
      <c r="C115" s="15"/>
      <c r="D115" s="15"/>
      <c r="E115" s="15"/>
      <c r="F115" s="15"/>
      <c r="G115" s="15"/>
      <c r="H115" s="15"/>
      <c r="I115" s="15"/>
      <c r="J115" s="15"/>
      <c r="K115" s="15"/>
      <c r="L115" s="15"/>
      <c r="M115" s="15"/>
      <c r="N115" s="15"/>
      <c r="O115" s="15"/>
    </row>
    <row r="116" spans="2:15" x14ac:dyDescent="0.2">
      <c r="B116" s="15"/>
      <c r="C116" s="15"/>
      <c r="D116" s="15"/>
      <c r="E116" s="15"/>
      <c r="F116" s="15"/>
      <c r="G116" s="15"/>
      <c r="H116" s="15"/>
      <c r="I116" s="15"/>
      <c r="J116" s="15"/>
      <c r="K116" s="15"/>
      <c r="L116" s="15"/>
      <c r="M116" s="15"/>
      <c r="N116" s="15"/>
      <c r="O116" s="15"/>
    </row>
    <row r="117" spans="2:15" x14ac:dyDescent="0.2">
      <c r="B117" s="15"/>
      <c r="C117" s="15"/>
      <c r="D117" s="15"/>
      <c r="E117" s="15"/>
      <c r="F117" s="15"/>
      <c r="G117" s="15"/>
      <c r="H117" s="15"/>
      <c r="I117" s="15"/>
      <c r="J117" s="15"/>
      <c r="K117" s="15"/>
      <c r="L117" s="15"/>
      <c r="M117" s="15"/>
      <c r="N117" s="15"/>
      <c r="O117" s="15"/>
    </row>
    <row r="118" spans="2:15" x14ac:dyDescent="0.2">
      <c r="B118" s="15"/>
      <c r="C118" s="15"/>
      <c r="D118" s="15"/>
      <c r="E118" s="15"/>
      <c r="F118" s="15"/>
      <c r="G118" s="15"/>
      <c r="H118" s="15"/>
      <c r="I118" s="15"/>
      <c r="J118" s="15"/>
      <c r="K118" s="15"/>
      <c r="L118" s="15"/>
      <c r="M118" s="15"/>
      <c r="N118" s="15"/>
      <c r="O118" s="15"/>
    </row>
    <row r="119" spans="2:15" x14ac:dyDescent="0.2">
      <c r="B119" s="15"/>
      <c r="C119" s="15"/>
      <c r="D119" s="15"/>
      <c r="E119" s="15"/>
      <c r="F119" s="15"/>
      <c r="G119" s="15"/>
      <c r="H119" s="15"/>
      <c r="I119" s="15"/>
      <c r="J119" s="15"/>
      <c r="K119" s="15"/>
      <c r="L119" s="15"/>
      <c r="M119" s="15"/>
      <c r="N119" s="15"/>
      <c r="O119" s="15"/>
    </row>
    <row r="120" spans="2:15" x14ac:dyDescent="0.2">
      <c r="B120" s="15"/>
      <c r="C120" s="15"/>
      <c r="D120" s="15"/>
      <c r="E120" s="15"/>
      <c r="F120" s="15"/>
      <c r="G120" s="15"/>
      <c r="H120" s="15"/>
      <c r="I120" s="15"/>
      <c r="J120" s="15"/>
      <c r="K120" s="15"/>
      <c r="L120" s="15"/>
      <c r="M120" s="15"/>
      <c r="N120" s="15"/>
      <c r="O120" s="15"/>
    </row>
    <row r="121" spans="2:15" x14ac:dyDescent="0.2">
      <c r="B121" s="15"/>
      <c r="C121" s="15"/>
      <c r="D121" s="15"/>
      <c r="E121" s="15"/>
      <c r="F121" s="15"/>
      <c r="G121" s="15"/>
      <c r="H121" s="15"/>
      <c r="I121" s="15"/>
      <c r="J121" s="15"/>
      <c r="K121" s="15"/>
      <c r="L121" s="15"/>
      <c r="M121" s="15"/>
      <c r="N121" s="15"/>
      <c r="O121" s="15"/>
    </row>
    <row r="122" spans="2:15" x14ac:dyDescent="0.2">
      <c r="B122" s="15"/>
      <c r="C122" s="15"/>
      <c r="D122" s="15"/>
      <c r="E122" s="15"/>
      <c r="F122" s="15"/>
      <c r="G122" s="15"/>
      <c r="H122" s="15"/>
      <c r="I122" s="15"/>
      <c r="J122" s="15"/>
      <c r="K122" s="15"/>
      <c r="L122" s="15"/>
      <c r="M122" s="15"/>
      <c r="N122" s="15"/>
      <c r="O122" s="15"/>
    </row>
    <row r="123" spans="2:15" x14ac:dyDescent="0.2">
      <c r="B123" s="15"/>
      <c r="C123" s="15"/>
      <c r="D123" s="15"/>
      <c r="E123" s="15"/>
      <c r="F123" s="15"/>
      <c r="G123" s="15"/>
      <c r="H123" s="15"/>
      <c r="I123" s="15"/>
      <c r="J123" s="15"/>
      <c r="K123" s="15"/>
      <c r="L123" s="15"/>
      <c r="M123" s="15"/>
      <c r="N123" s="15"/>
      <c r="O123" s="15"/>
    </row>
    <row r="124" spans="2:15" x14ac:dyDescent="0.2">
      <c r="B124" s="15"/>
      <c r="C124" s="15"/>
      <c r="D124" s="15"/>
      <c r="E124" s="15"/>
      <c r="F124" s="15"/>
      <c r="G124" s="15"/>
      <c r="H124" s="15"/>
      <c r="I124" s="15"/>
      <c r="J124" s="15"/>
      <c r="K124" s="15"/>
      <c r="L124" s="15"/>
      <c r="M124" s="15"/>
      <c r="N124" s="15"/>
      <c r="O124" s="15"/>
    </row>
    <row r="125" spans="2:15" x14ac:dyDescent="0.2">
      <c r="B125" s="15"/>
      <c r="C125" s="15"/>
      <c r="D125" s="15"/>
      <c r="E125" s="15"/>
      <c r="F125" s="15"/>
      <c r="G125" s="15"/>
      <c r="H125" s="15"/>
      <c r="I125" s="15"/>
      <c r="J125" s="15"/>
      <c r="K125" s="15"/>
      <c r="L125" s="15"/>
      <c r="M125" s="15"/>
      <c r="N125" s="15"/>
      <c r="O125" s="15"/>
    </row>
    <row r="126" spans="2:15" x14ac:dyDescent="0.2">
      <c r="B126" s="15"/>
      <c r="C126" s="15"/>
      <c r="D126" s="15"/>
      <c r="E126" s="15"/>
      <c r="F126" s="15"/>
      <c r="G126" s="15"/>
      <c r="H126" s="15"/>
      <c r="I126" s="15"/>
      <c r="J126" s="15"/>
      <c r="K126" s="15"/>
      <c r="L126" s="15"/>
      <c r="M126" s="15"/>
      <c r="N126" s="15"/>
      <c r="O126" s="15"/>
    </row>
    <row r="127" spans="2:15" x14ac:dyDescent="0.2">
      <c r="B127" s="15"/>
      <c r="C127" s="15"/>
      <c r="D127" s="15"/>
      <c r="E127" s="15"/>
      <c r="F127" s="15"/>
      <c r="G127" s="15"/>
      <c r="H127" s="15"/>
      <c r="I127" s="15"/>
      <c r="J127" s="15"/>
      <c r="K127" s="15"/>
      <c r="L127" s="15"/>
      <c r="M127" s="15"/>
      <c r="N127" s="15"/>
      <c r="O127" s="15"/>
    </row>
    <row r="128" spans="2:15" x14ac:dyDescent="0.2">
      <c r="B128" s="15"/>
      <c r="C128" s="15"/>
      <c r="D128" s="15"/>
      <c r="E128" s="15"/>
      <c r="F128" s="15"/>
      <c r="G128" s="15"/>
      <c r="H128" s="15"/>
      <c r="I128" s="15"/>
      <c r="J128" s="15"/>
      <c r="K128" s="15"/>
      <c r="L128" s="15"/>
      <c r="M128" s="15"/>
      <c r="N128" s="15"/>
      <c r="O128" s="15"/>
    </row>
    <row r="129" spans="2:15" x14ac:dyDescent="0.2">
      <c r="B129" s="15"/>
      <c r="C129" s="15"/>
      <c r="D129" s="15"/>
      <c r="E129" s="15"/>
      <c r="F129" s="15"/>
      <c r="G129" s="15"/>
      <c r="H129" s="15"/>
      <c r="I129" s="15"/>
      <c r="J129" s="15"/>
      <c r="K129" s="15"/>
      <c r="L129" s="15"/>
      <c r="M129" s="15"/>
      <c r="N129" s="15"/>
      <c r="O129" s="15"/>
    </row>
    <row r="130" spans="2:15" x14ac:dyDescent="0.2">
      <c r="B130" s="15"/>
      <c r="C130" s="15"/>
      <c r="D130" s="15"/>
      <c r="E130" s="15"/>
      <c r="F130" s="15"/>
      <c r="G130" s="15"/>
      <c r="H130" s="15"/>
      <c r="I130" s="15"/>
      <c r="J130" s="15"/>
      <c r="K130" s="15"/>
      <c r="L130" s="15"/>
      <c r="M130" s="15"/>
      <c r="N130" s="15"/>
      <c r="O130" s="15"/>
    </row>
    <row r="131" spans="2:15" x14ac:dyDescent="0.2">
      <c r="B131" s="15"/>
      <c r="C131" s="15"/>
      <c r="D131" s="15"/>
      <c r="E131" s="15"/>
      <c r="F131" s="15"/>
      <c r="G131" s="15"/>
      <c r="H131" s="15"/>
      <c r="I131" s="15"/>
      <c r="J131" s="15"/>
      <c r="K131" s="15"/>
      <c r="L131" s="15"/>
      <c r="M131" s="15"/>
      <c r="N131" s="15"/>
      <c r="O131" s="15"/>
    </row>
    <row r="132" spans="2:15" x14ac:dyDescent="0.2">
      <c r="B132" s="15"/>
      <c r="C132" s="15"/>
      <c r="D132" s="15"/>
      <c r="E132" s="15"/>
      <c r="F132" s="15"/>
      <c r="G132" s="15"/>
      <c r="H132" s="15"/>
      <c r="I132" s="15"/>
      <c r="J132" s="15"/>
      <c r="K132" s="15"/>
      <c r="L132" s="15"/>
      <c r="M132" s="15"/>
      <c r="N132" s="15"/>
      <c r="O132" s="15"/>
    </row>
    <row r="133" spans="2:15" x14ac:dyDescent="0.2">
      <c r="B133" s="15"/>
      <c r="C133" s="15"/>
      <c r="D133" s="15"/>
      <c r="E133" s="15"/>
      <c r="F133" s="15"/>
      <c r="G133" s="15"/>
      <c r="H133" s="15"/>
      <c r="I133" s="15"/>
      <c r="J133" s="15"/>
      <c r="K133" s="15"/>
      <c r="L133" s="15"/>
      <c r="M133" s="15"/>
      <c r="N133" s="15"/>
      <c r="O133" s="15"/>
    </row>
    <row r="134" spans="2:15" x14ac:dyDescent="0.2">
      <c r="B134" s="15"/>
      <c r="C134" s="15"/>
      <c r="D134" s="15"/>
      <c r="E134" s="15"/>
      <c r="F134" s="15"/>
      <c r="G134" s="15"/>
      <c r="H134" s="15"/>
      <c r="I134" s="15"/>
      <c r="J134" s="15"/>
      <c r="K134" s="15"/>
      <c r="L134" s="15"/>
      <c r="M134" s="15"/>
      <c r="N134" s="15"/>
      <c r="O134" s="15"/>
    </row>
    <row r="135" spans="2:15" x14ac:dyDescent="0.2">
      <c r="B135" s="15"/>
      <c r="C135" s="15"/>
      <c r="D135" s="15"/>
      <c r="E135" s="15"/>
      <c r="F135" s="15"/>
      <c r="G135" s="15"/>
      <c r="H135" s="15"/>
      <c r="I135" s="15"/>
      <c r="J135" s="15"/>
      <c r="K135" s="15"/>
      <c r="L135" s="15"/>
      <c r="M135" s="15"/>
      <c r="N135" s="15"/>
      <c r="O135" s="15"/>
    </row>
    <row r="136" spans="2:15" x14ac:dyDescent="0.2">
      <c r="B136" s="15"/>
      <c r="C136" s="15"/>
      <c r="D136" s="15"/>
      <c r="E136" s="15"/>
      <c r="F136" s="15"/>
      <c r="G136" s="15"/>
      <c r="H136" s="15"/>
      <c r="I136" s="15"/>
      <c r="J136" s="15"/>
      <c r="K136" s="15"/>
      <c r="L136" s="15"/>
      <c r="M136" s="15"/>
      <c r="N136" s="15"/>
      <c r="O136" s="15"/>
    </row>
    <row r="137" spans="2:15" x14ac:dyDescent="0.2">
      <c r="B137" s="15"/>
      <c r="C137" s="15"/>
      <c r="D137" s="15"/>
      <c r="E137" s="15"/>
      <c r="F137" s="15"/>
      <c r="G137" s="15"/>
      <c r="H137" s="15"/>
      <c r="I137" s="15"/>
      <c r="J137" s="15"/>
      <c r="K137" s="15"/>
      <c r="L137" s="15"/>
      <c r="M137" s="15"/>
      <c r="N137" s="15"/>
      <c r="O137" s="15"/>
    </row>
    <row r="138" spans="2:15" x14ac:dyDescent="0.2">
      <c r="B138" s="15"/>
      <c r="C138" s="15"/>
      <c r="D138" s="15"/>
      <c r="E138" s="15"/>
      <c r="F138" s="15"/>
      <c r="G138" s="15"/>
      <c r="H138" s="15"/>
      <c r="I138" s="15"/>
      <c r="J138" s="15"/>
      <c r="K138" s="15"/>
      <c r="L138" s="15"/>
      <c r="M138" s="15"/>
      <c r="N138" s="15"/>
      <c r="O138" s="15"/>
    </row>
    <row r="139" spans="2:15" x14ac:dyDescent="0.2">
      <c r="B139" s="15"/>
      <c r="C139" s="15"/>
      <c r="D139" s="15"/>
      <c r="E139" s="15"/>
      <c r="F139" s="15"/>
      <c r="G139" s="15"/>
      <c r="H139" s="15"/>
      <c r="I139" s="15"/>
      <c r="J139" s="15"/>
      <c r="K139" s="15"/>
      <c r="L139" s="15"/>
      <c r="M139" s="15"/>
      <c r="N139" s="15"/>
      <c r="O139" s="15"/>
    </row>
    <row r="140" spans="2:15" x14ac:dyDescent="0.2">
      <c r="B140" s="15"/>
      <c r="C140" s="15"/>
      <c r="D140" s="15"/>
      <c r="E140" s="15"/>
      <c r="F140" s="15"/>
      <c r="G140" s="15"/>
      <c r="H140" s="15"/>
      <c r="I140" s="15"/>
      <c r="J140" s="15"/>
      <c r="K140" s="15"/>
      <c r="L140" s="15"/>
      <c r="M140" s="15"/>
      <c r="N140" s="15"/>
      <c r="O140" s="15"/>
    </row>
    <row r="141" spans="2:15" x14ac:dyDescent="0.2">
      <c r="B141" s="15"/>
      <c r="C141" s="15"/>
      <c r="D141" s="15"/>
      <c r="E141" s="15"/>
      <c r="F141" s="15"/>
      <c r="G141" s="15"/>
      <c r="H141" s="15"/>
      <c r="I141" s="15"/>
      <c r="J141" s="15"/>
      <c r="K141" s="15"/>
      <c r="L141" s="15"/>
      <c r="M141" s="15"/>
      <c r="N141" s="15"/>
      <c r="O141" s="15"/>
    </row>
    <row r="142" spans="2:15" x14ac:dyDescent="0.2">
      <c r="B142" s="15"/>
      <c r="C142" s="15"/>
      <c r="D142" s="15"/>
      <c r="E142" s="15"/>
      <c r="F142" s="15"/>
      <c r="G142" s="15"/>
      <c r="H142" s="15"/>
      <c r="I142" s="15"/>
      <c r="J142" s="15"/>
      <c r="K142" s="15"/>
      <c r="L142" s="15"/>
      <c r="M142" s="15"/>
      <c r="N142" s="15"/>
      <c r="O142" s="15"/>
    </row>
    <row r="143" spans="2:15" x14ac:dyDescent="0.2">
      <c r="B143" s="15"/>
      <c r="C143" s="15"/>
      <c r="D143" s="15"/>
      <c r="E143" s="15"/>
      <c r="F143" s="15"/>
      <c r="G143" s="15"/>
      <c r="H143" s="15"/>
      <c r="I143" s="15"/>
      <c r="J143" s="15"/>
      <c r="K143" s="15"/>
      <c r="L143" s="15"/>
      <c r="M143" s="15"/>
      <c r="N143" s="15"/>
      <c r="O143" s="15"/>
    </row>
    <row r="144" spans="2:15" x14ac:dyDescent="0.2">
      <c r="B144" s="15"/>
      <c r="C144" s="15"/>
      <c r="D144" s="15"/>
      <c r="E144" s="15"/>
      <c r="F144" s="15"/>
      <c r="G144" s="15"/>
      <c r="H144" s="15"/>
      <c r="I144" s="15"/>
      <c r="J144" s="15"/>
      <c r="K144" s="15"/>
      <c r="L144" s="15"/>
      <c r="M144" s="15"/>
      <c r="N144" s="15"/>
      <c r="O144" s="15"/>
    </row>
    <row r="145" spans="2:15" x14ac:dyDescent="0.2">
      <c r="B145" s="15"/>
      <c r="C145" s="15"/>
      <c r="D145" s="15"/>
      <c r="E145" s="15"/>
      <c r="F145" s="15"/>
      <c r="G145" s="15"/>
      <c r="H145" s="15"/>
      <c r="I145" s="15"/>
      <c r="J145" s="15"/>
      <c r="K145" s="15"/>
      <c r="L145" s="15"/>
      <c r="M145" s="15"/>
      <c r="N145" s="15"/>
      <c r="O145" s="15"/>
    </row>
    <row r="146" spans="2:15" x14ac:dyDescent="0.2">
      <c r="B146" s="15"/>
      <c r="C146" s="15"/>
      <c r="D146" s="15"/>
      <c r="E146" s="15"/>
      <c r="F146" s="15"/>
      <c r="G146" s="15"/>
      <c r="H146" s="15"/>
      <c r="I146" s="15"/>
      <c r="J146" s="15"/>
      <c r="K146" s="15"/>
      <c r="L146" s="15"/>
      <c r="M146" s="15"/>
      <c r="N146" s="15"/>
      <c r="O146" s="15"/>
    </row>
    <row r="147" spans="2:15" x14ac:dyDescent="0.2">
      <c r="B147" s="15"/>
      <c r="C147" s="15"/>
      <c r="D147" s="15"/>
      <c r="E147" s="15"/>
      <c r="F147" s="15"/>
      <c r="G147" s="15"/>
      <c r="H147" s="15"/>
      <c r="I147" s="15"/>
      <c r="J147" s="15"/>
      <c r="K147" s="15"/>
      <c r="L147" s="15"/>
      <c r="M147" s="15"/>
      <c r="N147" s="15"/>
      <c r="O147" s="15"/>
    </row>
    <row r="148" spans="2:15" x14ac:dyDescent="0.2">
      <c r="B148" s="15"/>
      <c r="C148" s="15"/>
      <c r="D148" s="15"/>
      <c r="E148" s="15"/>
      <c r="F148" s="15"/>
      <c r="G148" s="15"/>
      <c r="H148" s="15"/>
      <c r="I148" s="15"/>
      <c r="J148" s="15"/>
      <c r="K148" s="15"/>
      <c r="L148" s="15"/>
      <c r="M148" s="15"/>
      <c r="N148" s="15"/>
      <c r="O148" s="15"/>
    </row>
    <row r="149" spans="2:15" x14ac:dyDescent="0.2">
      <c r="B149" s="15"/>
      <c r="C149" s="15"/>
      <c r="D149" s="15"/>
      <c r="E149" s="15"/>
      <c r="F149" s="15"/>
      <c r="G149" s="15"/>
      <c r="H149" s="15"/>
      <c r="I149" s="15"/>
      <c r="J149" s="15"/>
      <c r="K149" s="15"/>
      <c r="L149" s="15"/>
      <c r="M149" s="15"/>
      <c r="N149" s="15"/>
      <c r="O149" s="15"/>
    </row>
    <row r="150" spans="2:15" x14ac:dyDescent="0.2">
      <c r="B150" s="15"/>
      <c r="C150" s="15"/>
      <c r="D150" s="15"/>
      <c r="E150" s="15"/>
      <c r="F150" s="15"/>
      <c r="G150" s="15"/>
      <c r="H150" s="15"/>
      <c r="I150" s="15"/>
      <c r="J150" s="15"/>
      <c r="K150" s="15"/>
      <c r="L150" s="15"/>
      <c r="M150" s="15"/>
      <c r="N150" s="15"/>
      <c r="O150" s="15"/>
    </row>
    <row r="151" spans="2:15" x14ac:dyDescent="0.2">
      <c r="B151" s="15"/>
      <c r="C151" s="15"/>
      <c r="D151" s="15"/>
      <c r="E151" s="15"/>
      <c r="F151" s="15"/>
      <c r="G151" s="15"/>
      <c r="H151" s="15"/>
      <c r="I151" s="15"/>
      <c r="J151" s="15"/>
      <c r="K151" s="15"/>
      <c r="L151" s="15"/>
      <c r="M151" s="15"/>
      <c r="N151" s="15"/>
      <c r="O151" s="15"/>
    </row>
    <row r="152" spans="2:15" x14ac:dyDescent="0.2">
      <c r="B152" s="15"/>
      <c r="C152" s="15"/>
      <c r="D152" s="15"/>
      <c r="E152" s="15"/>
      <c r="F152" s="15"/>
      <c r="G152" s="15"/>
      <c r="H152" s="15"/>
      <c r="I152" s="15"/>
      <c r="J152" s="15"/>
      <c r="K152" s="15"/>
      <c r="L152" s="15"/>
      <c r="M152" s="15"/>
      <c r="N152" s="15"/>
      <c r="O152" s="15"/>
    </row>
    <row r="153" spans="2:15" x14ac:dyDescent="0.2">
      <c r="B153" s="15"/>
      <c r="C153" s="15"/>
      <c r="D153" s="15"/>
      <c r="E153" s="15"/>
      <c r="F153" s="15"/>
      <c r="G153" s="15"/>
      <c r="H153" s="15"/>
      <c r="I153" s="15"/>
      <c r="J153" s="15"/>
      <c r="K153" s="15"/>
      <c r="L153" s="15"/>
      <c r="M153" s="15"/>
      <c r="N153" s="15"/>
      <c r="O153" s="15"/>
    </row>
    <row r="154" spans="2:15" x14ac:dyDescent="0.2">
      <c r="B154" s="15"/>
      <c r="C154" s="15"/>
      <c r="D154" s="15"/>
      <c r="E154" s="15"/>
      <c r="F154" s="15"/>
      <c r="G154" s="15"/>
      <c r="H154" s="15"/>
      <c r="I154" s="15"/>
      <c r="J154" s="15"/>
      <c r="K154" s="15"/>
      <c r="L154" s="15"/>
      <c r="M154" s="15"/>
      <c r="N154" s="15"/>
      <c r="O154" s="15"/>
    </row>
    <row r="155" spans="2:15" x14ac:dyDescent="0.2">
      <c r="B155" s="15"/>
      <c r="C155" s="15"/>
      <c r="D155" s="15"/>
      <c r="E155" s="15"/>
      <c r="F155" s="15"/>
      <c r="G155" s="15"/>
      <c r="H155" s="15"/>
      <c r="I155" s="15"/>
      <c r="J155" s="15"/>
      <c r="K155" s="15"/>
      <c r="L155" s="15"/>
      <c r="M155" s="15"/>
      <c r="N155" s="15"/>
      <c r="O155" s="15"/>
    </row>
    <row r="156" spans="2:15" x14ac:dyDescent="0.2">
      <c r="B156" s="15"/>
      <c r="C156" s="15"/>
      <c r="D156" s="15"/>
      <c r="E156" s="15"/>
      <c r="F156" s="15"/>
      <c r="G156" s="15"/>
      <c r="H156" s="15"/>
      <c r="I156" s="15"/>
      <c r="J156" s="15"/>
      <c r="K156" s="15"/>
      <c r="L156" s="15"/>
      <c r="M156" s="15"/>
      <c r="N156" s="15"/>
      <c r="O156" s="15"/>
    </row>
    <row r="157" spans="2:15" x14ac:dyDescent="0.2">
      <c r="B157" s="15"/>
      <c r="C157" s="15"/>
      <c r="D157" s="15"/>
      <c r="E157" s="15"/>
      <c r="F157" s="15"/>
      <c r="G157" s="15"/>
      <c r="H157" s="15"/>
      <c r="I157" s="15"/>
      <c r="J157" s="15"/>
      <c r="K157" s="15"/>
      <c r="L157" s="15"/>
      <c r="M157" s="15"/>
      <c r="N157" s="15"/>
      <c r="O157" s="15"/>
    </row>
    <row r="158" spans="2:15" x14ac:dyDescent="0.2">
      <c r="B158" s="15"/>
      <c r="C158" s="15"/>
      <c r="D158" s="15"/>
      <c r="E158" s="15"/>
      <c r="F158" s="15"/>
      <c r="G158" s="15"/>
      <c r="H158" s="15"/>
      <c r="I158" s="15"/>
      <c r="J158" s="15"/>
      <c r="K158" s="15"/>
      <c r="L158" s="15"/>
      <c r="M158" s="15"/>
      <c r="N158" s="15"/>
      <c r="O158" s="15"/>
    </row>
    <row r="159" spans="2:15" x14ac:dyDescent="0.2">
      <c r="B159" s="15"/>
      <c r="C159" s="15"/>
      <c r="D159" s="15"/>
      <c r="E159" s="15"/>
      <c r="F159" s="15"/>
      <c r="G159" s="15"/>
      <c r="H159" s="15"/>
      <c r="I159" s="15"/>
      <c r="J159" s="15"/>
      <c r="K159" s="15"/>
      <c r="L159" s="15"/>
      <c r="M159" s="15"/>
      <c r="N159" s="15"/>
      <c r="O159" s="15"/>
    </row>
    <row r="160" spans="2:15" x14ac:dyDescent="0.2">
      <c r="B160" s="15"/>
      <c r="C160" s="15"/>
      <c r="D160" s="15"/>
      <c r="E160" s="15"/>
      <c r="F160" s="15"/>
      <c r="G160" s="15"/>
      <c r="H160" s="15"/>
      <c r="I160" s="15"/>
      <c r="J160" s="15"/>
      <c r="K160" s="15"/>
      <c r="L160" s="15"/>
      <c r="M160" s="15"/>
      <c r="N160" s="15"/>
      <c r="O160" s="15"/>
    </row>
    <row r="161" spans="2:15" x14ac:dyDescent="0.2">
      <c r="B161" s="15"/>
      <c r="C161" s="15"/>
      <c r="D161" s="15"/>
      <c r="E161" s="15"/>
      <c r="F161" s="15"/>
      <c r="G161" s="15"/>
      <c r="H161" s="15"/>
      <c r="I161" s="15"/>
      <c r="J161" s="15"/>
      <c r="K161" s="15"/>
      <c r="L161" s="15"/>
      <c r="M161" s="15"/>
      <c r="N161" s="15"/>
      <c r="O161" s="15"/>
    </row>
    <row r="162" spans="2:15" x14ac:dyDescent="0.2">
      <c r="B162" s="15"/>
      <c r="C162" s="15"/>
      <c r="D162" s="15"/>
      <c r="E162" s="15"/>
      <c r="F162" s="15"/>
      <c r="G162" s="15"/>
      <c r="H162" s="15"/>
      <c r="I162" s="15"/>
      <c r="J162" s="15"/>
      <c r="K162" s="15"/>
      <c r="L162" s="15"/>
      <c r="M162" s="15"/>
      <c r="N162" s="15"/>
      <c r="O162" s="15"/>
    </row>
    <row r="163" spans="2:15" x14ac:dyDescent="0.2">
      <c r="B163" s="15"/>
      <c r="C163" s="15"/>
      <c r="D163" s="15"/>
      <c r="E163" s="15"/>
      <c r="F163" s="15"/>
      <c r="G163" s="15"/>
      <c r="H163" s="15"/>
      <c r="I163" s="15"/>
      <c r="J163" s="15"/>
      <c r="K163" s="15"/>
      <c r="L163" s="15"/>
      <c r="M163" s="15"/>
      <c r="N163" s="15"/>
      <c r="O163" s="15"/>
    </row>
    <row r="164" spans="2:15" x14ac:dyDescent="0.2">
      <c r="B164" s="15"/>
      <c r="C164" s="15"/>
      <c r="D164" s="15"/>
      <c r="E164" s="15"/>
      <c r="F164" s="15"/>
      <c r="G164" s="15"/>
      <c r="H164" s="15"/>
      <c r="I164" s="15"/>
      <c r="J164" s="15"/>
      <c r="K164" s="15"/>
      <c r="L164" s="15"/>
      <c r="M164" s="15"/>
      <c r="N164" s="15"/>
      <c r="O164" s="15"/>
    </row>
    <row r="165" spans="2:15" x14ac:dyDescent="0.2">
      <c r="B165" s="15"/>
      <c r="C165" s="15"/>
      <c r="D165" s="15"/>
      <c r="E165" s="15"/>
      <c r="F165" s="15"/>
      <c r="G165" s="15"/>
      <c r="H165" s="15"/>
      <c r="I165" s="15"/>
      <c r="J165" s="15"/>
      <c r="K165" s="15"/>
      <c r="L165" s="15"/>
      <c r="M165" s="15"/>
      <c r="N165" s="15"/>
      <c r="O165" s="15"/>
    </row>
    <row r="166" spans="2:15" x14ac:dyDescent="0.2">
      <c r="B166" s="15"/>
      <c r="C166" s="15"/>
      <c r="D166" s="15"/>
      <c r="E166" s="15"/>
      <c r="F166" s="15"/>
      <c r="G166" s="15"/>
      <c r="H166" s="15"/>
      <c r="I166" s="15"/>
      <c r="J166" s="15"/>
      <c r="K166" s="15"/>
      <c r="L166" s="15"/>
      <c r="M166" s="15"/>
      <c r="N166" s="15"/>
      <c r="O166" s="15"/>
    </row>
    <row r="167" spans="2:15" x14ac:dyDescent="0.2">
      <c r="B167" s="15"/>
      <c r="C167" s="15"/>
      <c r="D167" s="15"/>
      <c r="E167" s="15"/>
      <c r="F167" s="15"/>
      <c r="G167" s="15"/>
      <c r="H167" s="15"/>
      <c r="I167" s="15"/>
      <c r="J167" s="15"/>
      <c r="K167" s="15"/>
      <c r="L167" s="15"/>
      <c r="M167" s="15"/>
      <c r="N167" s="15"/>
      <c r="O167" s="15"/>
    </row>
    <row r="168" spans="2:15" x14ac:dyDescent="0.2">
      <c r="B168" s="15"/>
      <c r="C168" s="15"/>
      <c r="D168" s="15"/>
      <c r="E168" s="15"/>
      <c r="F168" s="15"/>
      <c r="G168" s="15"/>
      <c r="H168" s="15"/>
      <c r="I168" s="15"/>
      <c r="J168" s="15"/>
      <c r="K168" s="15"/>
      <c r="L168" s="15"/>
      <c r="M168" s="15"/>
      <c r="N168" s="15"/>
      <c r="O168" s="15"/>
    </row>
    <row r="169" spans="2:15" x14ac:dyDescent="0.2">
      <c r="B169" s="15"/>
      <c r="C169" s="15"/>
      <c r="D169" s="15"/>
      <c r="E169" s="15"/>
      <c r="F169" s="15"/>
      <c r="G169" s="15"/>
      <c r="H169" s="15"/>
      <c r="I169" s="15"/>
      <c r="J169" s="15"/>
      <c r="K169" s="15"/>
      <c r="L169" s="15"/>
      <c r="M169" s="15"/>
      <c r="N169" s="15"/>
      <c r="O169" s="15"/>
    </row>
    <row r="170" spans="2:15" x14ac:dyDescent="0.2">
      <c r="B170" s="15"/>
      <c r="C170" s="15"/>
      <c r="D170" s="15"/>
      <c r="E170" s="15"/>
      <c r="F170" s="15"/>
      <c r="G170" s="15"/>
      <c r="H170" s="15"/>
      <c r="I170" s="15"/>
      <c r="J170" s="15"/>
      <c r="K170" s="15"/>
      <c r="L170" s="15"/>
      <c r="M170" s="15"/>
      <c r="N170" s="15"/>
      <c r="O170" s="15"/>
    </row>
    <row r="171" spans="2:15" x14ac:dyDescent="0.2">
      <c r="B171" s="15"/>
      <c r="C171" s="15"/>
      <c r="D171" s="15"/>
      <c r="E171" s="15"/>
      <c r="F171" s="15"/>
      <c r="G171" s="15"/>
      <c r="H171" s="15"/>
      <c r="I171" s="15"/>
      <c r="J171" s="15"/>
      <c r="K171" s="15"/>
      <c r="L171" s="15"/>
      <c r="M171" s="15"/>
      <c r="N171" s="15"/>
      <c r="O171" s="15"/>
    </row>
    <row r="172" spans="2:15" x14ac:dyDescent="0.2">
      <c r="B172" s="15"/>
      <c r="C172" s="15"/>
      <c r="D172" s="15"/>
      <c r="E172" s="15"/>
      <c r="F172" s="15"/>
      <c r="G172" s="15"/>
      <c r="H172" s="15"/>
      <c r="I172" s="15"/>
      <c r="J172" s="15"/>
      <c r="K172" s="15"/>
      <c r="L172" s="15"/>
      <c r="M172" s="15"/>
      <c r="N172" s="15"/>
      <c r="O172" s="15"/>
    </row>
    <row r="173" spans="2:15" x14ac:dyDescent="0.2">
      <c r="B173" s="15"/>
      <c r="C173" s="15"/>
      <c r="D173" s="15"/>
      <c r="E173" s="15"/>
      <c r="F173" s="15"/>
      <c r="G173" s="15"/>
      <c r="H173" s="15"/>
      <c r="I173" s="15"/>
      <c r="J173" s="15"/>
      <c r="K173" s="15"/>
      <c r="L173" s="15"/>
      <c r="M173" s="15"/>
      <c r="N173" s="15"/>
      <c r="O173" s="15"/>
    </row>
    <row r="174" spans="2:15" x14ac:dyDescent="0.2">
      <c r="B174" s="15"/>
      <c r="C174" s="15"/>
      <c r="D174" s="15"/>
      <c r="E174" s="15"/>
      <c r="F174" s="15"/>
      <c r="G174" s="15"/>
      <c r="H174" s="15"/>
      <c r="I174" s="15"/>
      <c r="J174" s="15"/>
      <c r="K174" s="15"/>
      <c r="L174" s="15"/>
      <c r="M174" s="15"/>
      <c r="N174" s="15"/>
      <c r="O174" s="15"/>
    </row>
    <row r="175" spans="2:15" x14ac:dyDescent="0.2">
      <c r="B175" s="15"/>
      <c r="C175" s="15"/>
      <c r="D175" s="15"/>
      <c r="E175" s="15"/>
      <c r="F175" s="15"/>
      <c r="G175" s="15"/>
      <c r="H175" s="15"/>
      <c r="I175" s="15"/>
      <c r="J175" s="15"/>
      <c r="K175" s="15"/>
      <c r="L175" s="15"/>
      <c r="M175" s="15"/>
      <c r="N175" s="15"/>
      <c r="O175" s="15"/>
    </row>
    <row r="176" spans="2:15" x14ac:dyDescent="0.2">
      <c r="B176" s="15"/>
      <c r="C176" s="15"/>
      <c r="D176" s="15"/>
      <c r="E176" s="15"/>
      <c r="F176" s="15"/>
      <c r="G176" s="15"/>
      <c r="H176" s="15"/>
      <c r="I176" s="15"/>
      <c r="J176" s="15"/>
      <c r="K176" s="15"/>
      <c r="L176" s="15"/>
      <c r="M176" s="15"/>
      <c r="N176" s="15"/>
      <c r="O176" s="15"/>
    </row>
    <row r="177" spans="2:15" x14ac:dyDescent="0.2">
      <c r="B177" s="15"/>
      <c r="C177" s="15"/>
      <c r="D177" s="15"/>
      <c r="E177" s="15"/>
      <c r="F177" s="15"/>
      <c r="G177" s="15"/>
      <c r="H177" s="15"/>
      <c r="I177" s="15"/>
      <c r="J177" s="15"/>
      <c r="K177" s="15"/>
      <c r="L177" s="15"/>
      <c r="M177" s="15"/>
      <c r="N177" s="15"/>
      <c r="O177" s="15"/>
    </row>
    <row r="178" spans="2:15" x14ac:dyDescent="0.2">
      <c r="B178" s="15"/>
      <c r="C178" s="15"/>
      <c r="D178" s="15"/>
      <c r="E178" s="15"/>
      <c r="F178" s="15"/>
      <c r="G178" s="15"/>
      <c r="H178" s="15"/>
      <c r="I178" s="15"/>
      <c r="J178" s="15"/>
      <c r="K178" s="15"/>
      <c r="L178" s="15"/>
      <c r="M178" s="15"/>
      <c r="N178" s="15"/>
      <c r="O178" s="15"/>
    </row>
    <row r="179" spans="2:15" x14ac:dyDescent="0.2">
      <c r="B179" s="15"/>
      <c r="C179" s="15"/>
      <c r="D179" s="15"/>
      <c r="E179" s="15"/>
      <c r="F179" s="15"/>
      <c r="G179" s="15"/>
      <c r="H179" s="15"/>
      <c r="I179" s="15"/>
      <c r="J179" s="15"/>
      <c r="K179" s="15"/>
      <c r="L179" s="15"/>
      <c r="M179" s="15"/>
      <c r="N179" s="15"/>
      <c r="O179" s="15"/>
    </row>
    <row r="180" spans="2:15" x14ac:dyDescent="0.2">
      <c r="B180" s="15"/>
      <c r="C180" s="15"/>
      <c r="D180" s="15"/>
      <c r="E180" s="15"/>
      <c r="F180" s="15"/>
      <c r="G180" s="15"/>
      <c r="H180" s="15"/>
      <c r="I180" s="15"/>
      <c r="J180" s="15"/>
      <c r="K180" s="15"/>
      <c r="L180" s="15"/>
      <c r="M180" s="15"/>
      <c r="N180" s="15"/>
      <c r="O180" s="15"/>
    </row>
    <row r="181" spans="2:15" x14ac:dyDescent="0.2">
      <c r="B181" s="15"/>
      <c r="C181" s="15"/>
      <c r="D181" s="15"/>
      <c r="E181" s="15"/>
      <c r="F181" s="15"/>
      <c r="G181" s="15"/>
      <c r="H181" s="15"/>
      <c r="I181" s="15"/>
      <c r="J181" s="15"/>
      <c r="K181" s="15"/>
      <c r="L181" s="15"/>
      <c r="M181" s="15"/>
      <c r="N181" s="15"/>
      <c r="O181" s="15"/>
    </row>
    <row r="182" spans="2:15" x14ac:dyDescent="0.2">
      <c r="B182" s="15"/>
      <c r="C182" s="15"/>
      <c r="D182" s="15"/>
      <c r="E182" s="15"/>
      <c r="F182" s="15"/>
      <c r="G182" s="15"/>
      <c r="H182" s="15"/>
      <c r="I182" s="15"/>
      <c r="J182" s="15"/>
      <c r="K182" s="15"/>
      <c r="L182" s="15"/>
      <c r="M182" s="15"/>
      <c r="N182" s="15"/>
      <c r="O182" s="15"/>
    </row>
    <row r="183" spans="2:15" x14ac:dyDescent="0.2">
      <c r="B183" s="15"/>
      <c r="C183" s="15"/>
      <c r="D183" s="15"/>
      <c r="E183" s="15"/>
      <c r="F183" s="15"/>
      <c r="G183" s="15"/>
      <c r="H183" s="15"/>
      <c r="I183" s="15"/>
      <c r="J183" s="15"/>
      <c r="K183" s="15"/>
      <c r="L183" s="15"/>
      <c r="M183" s="15"/>
      <c r="N183" s="15"/>
      <c r="O183" s="15"/>
    </row>
    <row r="184" spans="2:15" x14ac:dyDescent="0.2">
      <c r="B184" s="15"/>
      <c r="C184" s="15"/>
      <c r="D184" s="15"/>
      <c r="E184" s="15"/>
      <c r="F184" s="15"/>
      <c r="G184" s="15"/>
      <c r="H184" s="15"/>
      <c r="I184" s="15"/>
      <c r="J184" s="15"/>
      <c r="K184" s="15"/>
      <c r="L184" s="15"/>
      <c r="M184" s="15"/>
      <c r="N184" s="15"/>
      <c r="O184" s="15"/>
    </row>
    <row r="185" spans="2:15" x14ac:dyDescent="0.2">
      <c r="B185" s="15"/>
      <c r="C185" s="15"/>
      <c r="D185" s="15"/>
      <c r="E185" s="15"/>
      <c r="F185" s="15"/>
      <c r="G185" s="15"/>
      <c r="H185" s="15"/>
      <c r="I185" s="15"/>
      <c r="J185" s="15"/>
      <c r="K185" s="15"/>
      <c r="L185" s="15"/>
      <c r="M185" s="15"/>
      <c r="N185" s="15"/>
      <c r="O185" s="15"/>
    </row>
    <row r="186" spans="2:15" x14ac:dyDescent="0.2">
      <c r="B186" s="15"/>
      <c r="C186" s="15"/>
      <c r="D186" s="15"/>
      <c r="E186" s="15"/>
      <c r="F186" s="15"/>
      <c r="G186" s="15"/>
      <c r="H186" s="15"/>
      <c r="I186" s="15"/>
      <c r="J186" s="15"/>
      <c r="K186" s="15"/>
      <c r="L186" s="15"/>
      <c r="M186" s="15"/>
      <c r="N186" s="15"/>
      <c r="O186" s="15"/>
    </row>
    <row r="187" spans="2:15" x14ac:dyDescent="0.2">
      <c r="B187" s="15"/>
      <c r="C187" s="15"/>
      <c r="D187" s="15"/>
      <c r="E187" s="15"/>
      <c r="F187" s="15"/>
      <c r="G187" s="15"/>
      <c r="H187" s="15"/>
      <c r="I187" s="15"/>
      <c r="J187" s="15"/>
      <c r="K187" s="15"/>
      <c r="L187" s="15"/>
      <c r="M187" s="15"/>
      <c r="N187" s="15"/>
      <c r="O187" s="15"/>
    </row>
    <row r="188" spans="2:15" x14ac:dyDescent="0.2">
      <c r="B188" s="15"/>
      <c r="C188" s="15"/>
      <c r="D188" s="15"/>
      <c r="E188" s="15"/>
      <c r="F188" s="15"/>
      <c r="G188" s="15"/>
      <c r="H188" s="15"/>
      <c r="I188" s="15"/>
      <c r="J188" s="15"/>
      <c r="K188" s="15"/>
      <c r="L188" s="15"/>
      <c r="M188" s="15"/>
      <c r="N188" s="15"/>
      <c r="O188" s="15"/>
    </row>
    <row r="189" spans="2:15" x14ac:dyDescent="0.2">
      <c r="B189" s="15"/>
      <c r="C189" s="15"/>
      <c r="D189" s="15"/>
      <c r="E189" s="15"/>
      <c r="F189" s="15"/>
      <c r="G189" s="15"/>
      <c r="H189" s="15"/>
      <c r="I189" s="15"/>
      <c r="J189" s="15"/>
      <c r="K189" s="15"/>
      <c r="L189" s="15"/>
      <c r="M189" s="15"/>
      <c r="N189" s="15"/>
      <c r="O189" s="15"/>
    </row>
    <row r="190" spans="2:15" x14ac:dyDescent="0.2">
      <c r="B190" s="15"/>
      <c r="C190" s="15"/>
      <c r="D190" s="15"/>
      <c r="E190" s="15"/>
      <c r="F190" s="15"/>
      <c r="G190" s="15"/>
      <c r="H190" s="15"/>
      <c r="I190" s="15"/>
      <c r="J190" s="15"/>
      <c r="K190" s="15"/>
      <c r="L190" s="15"/>
      <c r="M190" s="15"/>
      <c r="N190" s="15"/>
      <c r="O190" s="15"/>
    </row>
    <row r="191" spans="2:15" x14ac:dyDescent="0.2">
      <c r="B191" s="15"/>
      <c r="C191" s="15"/>
      <c r="D191" s="15"/>
      <c r="E191" s="15"/>
      <c r="F191" s="15"/>
      <c r="G191" s="15"/>
      <c r="H191" s="15"/>
      <c r="I191" s="15"/>
      <c r="J191" s="15"/>
      <c r="K191" s="15"/>
      <c r="L191" s="15"/>
      <c r="M191" s="15"/>
      <c r="N191" s="15"/>
      <c r="O191" s="15"/>
    </row>
    <row r="192" spans="2:15" x14ac:dyDescent="0.2">
      <c r="B192" s="15"/>
      <c r="C192" s="15"/>
      <c r="D192" s="15"/>
      <c r="E192" s="15"/>
      <c r="F192" s="15"/>
      <c r="G192" s="15"/>
      <c r="H192" s="15"/>
      <c r="I192" s="15"/>
      <c r="J192" s="15"/>
      <c r="K192" s="15"/>
      <c r="L192" s="15"/>
      <c r="M192" s="15"/>
      <c r="N192" s="15"/>
      <c r="O192" s="15"/>
    </row>
    <row r="193" spans="2:15" x14ac:dyDescent="0.2">
      <c r="B193" s="15"/>
      <c r="C193" s="15"/>
      <c r="D193" s="15"/>
      <c r="E193" s="15"/>
      <c r="F193" s="15"/>
      <c r="G193" s="15"/>
      <c r="H193" s="15"/>
      <c r="I193" s="15"/>
      <c r="J193" s="15"/>
      <c r="K193" s="15"/>
      <c r="L193" s="15"/>
      <c r="M193" s="15"/>
      <c r="N193" s="15"/>
      <c r="O193" s="15"/>
    </row>
    <row r="194" spans="2:15" x14ac:dyDescent="0.2">
      <c r="B194" s="15"/>
      <c r="C194" s="15"/>
      <c r="D194" s="15"/>
      <c r="E194" s="15"/>
      <c r="F194" s="15"/>
      <c r="G194" s="15"/>
      <c r="H194" s="15"/>
      <c r="I194" s="15"/>
      <c r="J194" s="15"/>
      <c r="K194" s="15"/>
      <c r="L194" s="15"/>
      <c r="M194" s="15"/>
      <c r="N194" s="15"/>
      <c r="O194" s="15"/>
    </row>
    <row r="195" spans="2:15" x14ac:dyDescent="0.2">
      <c r="B195" s="15"/>
      <c r="C195" s="15"/>
      <c r="D195" s="15"/>
      <c r="E195" s="15"/>
      <c r="F195" s="15"/>
      <c r="G195" s="15"/>
      <c r="H195" s="15"/>
      <c r="I195" s="15"/>
      <c r="J195" s="15"/>
      <c r="K195" s="15"/>
      <c r="L195" s="15"/>
      <c r="M195" s="15"/>
      <c r="N195" s="15"/>
      <c r="O195" s="15"/>
    </row>
    <row r="196" spans="2:15" x14ac:dyDescent="0.2">
      <c r="B196" s="15"/>
      <c r="C196" s="15"/>
      <c r="D196" s="15"/>
      <c r="E196" s="15"/>
      <c r="F196" s="15"/>
      <c r="G196" s="15"/>
      <c r="H196" s="15"/>
      <c r="I196" s="15"/>
      <c r="J196" s="15"/>
      <c r="K196" s="15"/>
      <c r="L196" s="15"/>
      <c r="M196" s="15"/>
      <c r="N196" s="15"/>
      <c r="O196" s="15"/>
    </row>
    <row r="197" spans="2:15" x14ac:dyDescent="0.2">
      <c r="B197" s="15"/>
      <c r="C197" s="15"/>
      <c r="D197" s="15"/>
      <c r="E197" s="15"/>
      <c r="F197" s="15"/>
      <c r="G197" s="15"/>
      <c r="H197" s="15"/>
      <c r="I197" s="15"/>
      <c r="J197" s="15"/>
      <c r="K197" s="15"/>
      <c r="L197" s="15"/>
      <c r="M197" s="15"/>
      <c r="N197" s="15"/>
      <c r="O197" s="15"/>
    </row>
    <row r="198" spans="2:15" x14ac:dyDescent="0.2">
      <c r="B198" s="15"/>
      <c r="C198" s="15"/>
      <c r="D198" s="15"/>
      <c r="E198" s="15"/>
      <c r="F198" s="15"/>
      <c r="G198" s="15"/>
      <c r="H198" s="15"/>
      <c r="I198" s="15"/>
      <c r="J198" s="15"/>
      <c r="K198" s="15"/>
      <c r="L198" s="15"/>
      <c r="M198" s="15"/>
      <c r="N198" s="15"/>
      <c r="O198" s="15"/>
    </row>
    <row r="199" spans="2:15" x14ac:dyDescent="0.2">
      <c r="B199" s="15"/>
      <c r="C199" s="15"/>
      <c r="D199" s="15"/>
      <c r="E199" s="15"/>
      <c r="F199" s="15"/>
      <c r="G199" s="15"/>
      <c r="H199" s="15"/>
      <c r="I199" s="15"/>
      <c r="J199" s="15"/>
      <c r="K199" s="15"/>
      <c r="L199" s="15"/>
      <c r="M199" s="15"/>
      <c r="N199" s="15"/>
      <c r="O199" s="15"/>
    </row>
    <row r="200" spans="2:15" x14ac:dyDescent="0.2">
      <c r="B200" s="15"/>
      <c r="C200" s="15"/>
      <c r="D200" s="15"/>
      <c r="E200" s="15"/>
      <c r="F200" s="15"/>
      <c r="G200" s="15"/>
      <c r="H200" s="15"/>
      <c r="I200" s="15"/>
      <c r="J200" s="15"/>
      <c r="K200" s="15"/>
      <c r="L200" s="15"/>
      <c r="M200" s="15"/>
      <c r="N200" s="15"/>
      <c r="O200" s="15"/>
    </row>
    <row r="201" spans="2:15" x14ac:dyDescent="0.2">
      <c r="B201" s="15"/>
      <c r="C201" s="15"/>
      <c r="D201" s="15"/>
      <c r="E201" s="15"/>
      <c r="F201" s="15"/>
      <c r="G201" s="15"/>
      <c r="H201" s="15"/>
      <c r="I201" s="15"/>
      <c r="J201" s="15"/>
      <c r="K201" s="15"/>
      <c r="L201" s="15"/>
      <c r="M201" s="15"/>
      <c r="N201" s="15"/>
      <c r="O201" s="15"/>
    </row>
    <row r="202" spans="2:15" x14ac:dyDescent="0.2">
      <c r="B202" s="15"/>
      <c r="C202" s="15"/>
      <c r="D202" s="15"/>
      <c r="E202" s="15"/>
      <c r="F202" s="15"/>
      <c r="G202" s="15"/>
      <c r="H202" s="15"/>
      <c r="I202" s="15"/>
      <c r="J202" s="15"/>
      <c r="K202" s="15"/>
      <c r="L202" s="15"/>
      <c r="M202" s="15"/>
      <c r="N202" s="15"/>
      <c r="O202" s="15"/>
    </row>
    <row r="203" spans="2:15" x14ac:dyDescent="0.2">
      <c r="B203" s="15"/>
      <c r="C203" s="15"/>
      <c r="D203" s="15"/>
      <c r="E203" s="15"/>
      <c r="F203" s="15"/>
      <c r="G203" s="15"/>
      <c r="H203" s="15"/>
      <c r="I203" s="15"/>
      <c r="J203" s="15"/>
      <c r="K203" s="15"/>
      <c r="L203" s="15"/>
      <c r="M203" s="15"/>
      <c r="N203" s="15"/>
      <c r="O203" s="15"/>
    </row>
    <row r="204" spans="2:15" x14ac:dyDescent="0.2">
      <c r="B204" s="15"/>
      <c r="C204" s="15"/>
      <c r="D204" s="15"/>
      <c r="E204" s="15"/>
      <c r="F204" s="15"/>
      <c r="G204" s="15"/>
      <c r="H204" s="15"/>
      <c r="I204" s="15"/>
      <c r="J204" s="15"/>
      <c r="K204" s="15"/>
      <c r="L204" s="15"/>
      <c r="M204" s="15"/>
      <c r="N204" s="15"/>
      <c r="O204" s="15"/>
    </row>
    <row r="205" spans="2:15" x14ac:dyDescent="0.2">
      <c r="B205" s="15"/>
      <c r="C205" s="15"/>
      <c r="D205" s="15"/>
      <c r="E205" s="15"/>
      <c r="F205" s="15"/>
      <c r="G205" s="15"/>
      <c r="H205" s="15"/>
      <c r="I205" s="15"/>
      <c r="J205" s="15"/>
      <c r="K205" s="15"/>
      <c r="L205" s="15"/>
      <c r="M205" s="15"/>
      <c r="N205" s="15"/>
      <c r="O205" s="15"/>
    </row>
    <row r="206" spans="2:15" x14ac:dyDescent="0.2">
      <c r="B206" s="15"/>
      <c r="C206" s="15"/>
      <c r="D206" s="15"/>
      <c r="E206" s="15"/>
      <c r="F206" s="15"/>
      <c r="G206" s="15"/>
      <c r="H206" s="15"/>
      <c r="I206" s="15"/>
      <c r="J206" s="15"/>
      <c r="K206" s="15"/>
      <c r="L206" s="15"/>
      <c r="M206" s="15"/>
      <c r="N206" s="15"/>
      <c r="O206" s="15"/>
    </row>
    <row r="207" spans="2:15" x14ac:dyDescent="0.2">
      <c r="B207" s="15"/>
      <c r="C207" s="15"/>
      <c r="D207" s="15"/>
      <c r="E207" s="15"/>
      <c r="F207" s="15"/>
      <c r="G207" s="15"/>
      <c r="H207" s="15"/>
      <c r="I207" s="15"/>
      <c r="J207" s="15"/>
      <c r="K207" s="15"/>
      <c r="L207" s="15"/>
      <c r="M207" s="15"/>
      <c r="N207" s="15"/>
      <c r="O207" s="15"/>
    </row>
    <row r="208" spans="2:15" x14ac:dyDescent="0.2">
      <c r="B208" s="15"/>
      <c r="C208" s="15"/>
      <c r="D208" s="15"/>
      <c r="E208" s="15"/>
      <c r="F208" s="15"/>
      <c r="G208" s="15"/>
      <c r="H208" s="15"/>
      <c r="I208" s="15"/>
      <c r="J208" s="15"/>
      <c r="K208" s="15"/>
      <c r="L208" s="15"/>
      <c r="M208" s="15"/>
      <c r="N208" s="15"/>
      <c r="O208" s="15"/>
    </row>
    <row r="209" spans="2:15" x14ac:dyDescent="0.2">
      <c r="B209" s="15"/>
      <c r="C209" s="15"/>
      <c r="D209" s="15"/>
      <c r="E209" s="15"/>
      <c r="F209" s="15"/>
      <c r="G209" s="15"/>
      <c r="H209" s="15"/>
      <c r="I209" s="15"/>
      <c r="J209" s="15"/>
      <c r="K209" s="15"/>
      <c r="L209" s="15"/>
      <c r="M209" s="15"/>
      <c r="N209" s="15"/>
      <c r="O209" s="15"/>
    </row>
    <row r="210" spans="2:15" x14ac:dyDescent="0.2">
      <c r="B210" s="15"/>
      <c r="C210" s="15"/>
      <c r="D210" s="15"/>
      <c r="E210" s="15"/>
      <c r="F210" s="15"/>
      <c r="G210" s="15"/>
      <c r="H210" s="15"/>
      <c r="I210" s="15"/>
      <c r="J210" s="15"/>
      <c r="K210" s="15"/>
      <c r="L210" s="15"/>
      <c r="M210" s="15"/>
      <c r="N210" s="15"/>
      <c r="O210" s="15"/>
    </row>
    <row r="211" spans="2:15" x14ac:dyDescent="0.2">
      <c r="B211" s="15"/>
      <c r="C211" s="15"/>
      <c r="D211" s="15"/>
      <c r="E211" s="15"/>
      <c r="F211" s="15"/>
      <c r="G211" s="15"/>
      <c r="H211" s="15"/>
      <c r="I211" s="15"/>
      <c r="J211" s="15"/>
      <c r="K211" s="15"/>
      <c r="L211" s="15"/>
      <c r="M211" s="15"/>
      <c r="N211" s="15"/>
      <c r="O211" s="15"/>
    </row>
    <row r="212" spans="2:15" x14ac:dyDescent="0.2">
      <c r="B212" s="15"/>
      <c r="C212" s="15"/>
      <c r="D212" s="15"/>
      <c r="E212" s="15"/>
      <c r="F212" s="15"/>
      <c r="G212" s="15"/>
      <c r="H212" s="15"/>
      <c r="I212" s="15"/>
      <c r="J212" s="15"/>
      <c r="K212" s="15"/>
      <c r="L212" s="15"/>
      <c r="M212" s="15"/>
      <c r="N212" s="15"/>
      <c r="O212" s="15"/>
    </row>
    <row r="213" spans="2:15" x14ac:dyDescent="0.2">
      <c r="B213" s="15"/>
      <c r="C213" s="15"/>
      <c r="D213" s="15"/>
      <c r="E213" s="15"/>
      <c r="F213" s="15"/>
      <c r="G213" s="15"/>
      <c r="H213" s="15"/>
      <c r="I213" s="15"/>
      <c r="J213" s="15"/>
      <c r="K213" s="15"/>
      <c r="L213" s="15"/>
      <c r="M213" s="15"/>
      <c r="N213" s="15"/>
      <c r="O213" s="15"/>
    </row>
    <row r="214" spans="2:15" x14ac:dyDescent="0.2">
      <c r="B214" s="15"/>
      <c r="C214" s="15"/>
      <c r="D214" s="15"/>
      <c r="E214" s="15"/>
      <c r="F214" s="15"/>
      <c r="G214" s="15"/>
      <c r="H214" s="15"/>
      <c r="I214" s="15"/>
      <c r="J214" s="15"/>
      <c r="K214" s="15"/>
      <c r="L214" s="15"/>
      <c r="M214" s="15"/>
      <c r="N214" s="15"/>
      <c r="O214" s="15"/>
    </row>
    <row r="215" spans="2:15" x14ac:dyDescent="0.2">
      <c r="B215" s="15"/>
      <c r="C215" s="15"/>
      <c r="D215" s="15"/>
      <c r="E215" s="15"/>
      <c r="F215" s="15"/>
      <c r="G215" s="15"/>
      <c r="H215" s="15"/>
      <c r="I215" s="15"/>
      <c r="J215" s="15"/>
      <c r="K215" s="15"/>
      <c r="L215" s="15"/>
      <c r="M215" s="15"/>
      <c r="N215" s="15"/>
      <c r="O215" s="15"/>
    </row>
    <row r="216" spans="2:15" x14ac:dyDescent="0.2">
      <c r="B216" s="15"/>
      <c r="C216" s="15"/>
      <c r="D216" s="15"/>
      <c r="E216" s="15"/>
      <c r="F216" s="15"/>
      <c r="G216" s="15"/>
      <c r="H216" s="15"/>
      <c r="I216" s="15"/>
      <c r="J216" s="15"/>
      <c r="K216" s="15"/>
      <c r="L216" s="15"/>
      <c r="M216" s="15"/>
      <c r="N216" s="15"/>
      <c r="O216" s="15"/>
    </row>
    <row r="217" spans="2:15" x14ac:dyDescent="0.2">
      <c r="B217" s="15"/>
      <c r="C217" s="15"/>
      <c r="D217" s="15"/>
      <c r="E217" s="15"/>
      <c r="F217" s="15"/>
      <c r="G217" s="15"/>
      <c r="H217" s="15"/>
      <c r="I217" s="15"/>
      <c r="J217" s="15"/>
      <c r="K217" s="15"/>
      <c r="L217" s="15"/>
      <c r="M217" s="15"/>
      <c r="N217" s="15"/>
      <c r="O217" s="15"/>
    </row>
    <row r="218" spans="2:15" x14ac:dyDescent="0.2">
      <c r="B218" s="15"/>
      <c r="C218" s="15"/>
      <c r="D218" s="15"/>
      <c r="E218" s="15"/>
      <c r="F218" s="15"/>
      <c r="G218" s="15"/>
      <c r="H218" s="15"/>
      <c r="I218" s="15"/>
      <c r="J218" s="15"/>
      <c r="K218" s="15"/>
      <c r="L218" s="15"/>
      <c r="M218" s="15"/>
      <c r="N218" s="15"/>
      <c r="O218" s="15"/>
    </row>
    <row r="219" spans="2:15" x14ac:dyDescent="0.2">
      <c r="B219" s="15"/>
      <c r="C219" s="15"/>
      <c r="D219" s="15"/>
      <c r="E219" s="15"/>
      <c r="F219" s="15"/>
      <c r="G219" s="15"/>
      <c r="H219" s="15"/>
      <c r="I219" s="15"/>
      <c r="J219" s="15"/>
      <c r="K219" s="15"/>
      <c r="L219" s="15"/>
      <c r="M219" s="15"/>
      <c r="N219" s="15"/>
      <c r="O219" s="15"/>
    </row>
    <row r="220" spans="2:15" x14ac:dyDescent="0.2">
      <c r="B220" s="15"/>
      <c r="C220" s="15"/>
      <c r="D220" s="15"/>
      <c r="E220" s="15"/>
      <c r="F220" s="15"/>
      <c r="G220" s="15"/>
      <c r="H220" s="15"/>
      <c r="I220" s="15"/>
      <c r="J220" s="15"/>
      <c r="K220" s="15"/>
      <c r="L220" s="15"/>
      <c r="M220" s="15"/>
      <c r="N220" s="15"/>
      <c r="O220" s="15"/>
    </row>
    <row r="221" spans="2:15" x14ac:dyDescent="0.2">
      <c r="B221" s="15"/>
      <c r="C221" s="15"/>
      <c r="D221" s="15"/>
      <c r="E221" s="15"/>
      <c r="F221" s="15"/>
      <c r="G221" s="15"/>
      <c r="H221" s="15"/>
      <c r="I221" s="15"/>
      <c r="J221" s="15"/>
      <c r="K221" s="15"/>
      <c r="L221" s="15"/>
      <c r="M221" s="15"/>
      <c r="N221" s="15"/>
      <c r="O221" s="15"/>
    </row>
    <row r="222" spans="2:15" x14ac:dyDescent="0.2">
      <c r="B222" s="15"/>
      <c r="C222" s="15"/>
      <c r="D222" s="15"/>
      <c r="E222" s="15"/>
      <c r="F222" s="15"/>
      <c r="G222" s="15"/>
      <c r="H222" s="15"/>
      <c r="I222" s="15"/>
      <c r="J222" s="15"/>
      <c r="K222" s="15"/>
      <c r="L222" s="15"/>
      <c r="M222" s="15"/>
      <c r="N222" s="15"/>
      <c r="O222" s="15"/>
    </row>
    <row r="223" spans="2:15" x14ac:dyDescent="0.2">
      <c r="B223" s="15"/>
      <c r="C223" s="15"/>
      <c r="D223" s="15"/>
      <c r="E223" s="15"/>
      <c r="F223" s="15"/>
      <c r="G223" s="15"/>
      <c r="H223" s="15"/>
      <c r="I223" s="15"/>
      <c r="J223" s="15"/>
      <c r="K223" s="15"/>
      <c r="L223" s="15"/>
      <c r="M223" s="15"/>
      <c r="N223" s="15"/>
      <c r="O223" s="15"/>
    </row>
    <row r="224" spans="2:15" x14ac:dyDescent="0.2">
      <c r="B224" s="15"/>
      <c r="C224" s="15"/>
      <c r="D224" s="15"/>
      <c r="E224" s="15"/>
      <c r="F224" s="15"/>
      <c r="G224" s="15"/>
      <c r="H224" s="15"/>
      <c r="I224" s="15"/>
      <c r="J224" s="15"/>
      <c r="K224" s="15"/>
      <c r="L224" s="15"/>
      <c r="M224" s="15"/>
      <c r="N224" s="15"/>
      <c r="O224" s="15"/>
    </row>
    <row r="225" spans="2:15" x14ac:dyDescent="0.2">
      <c r="B225" s="15"/>
      <c r="C225" s="15"/>
      <c r="D225" s="15"/>
      <c r="E225" s="15"/>
      <c r="F225" s="15"/>
      <c r="G225" s="15"/>
      <c r="H225" s="15"/>
      <c r="I225" s="15"/>
      <c r="J225" s="15"/>
      <c r="K225" s="15"/>
      <c r="L225" s="15"/>
      <c r="M225" s="15"/>
      <c r="N225" s="15"/>
      <c r="O225" s="15"/>
    </row>
    <row r="226" spans="2:15" x14ac:dyDescent="0.2">
      <c r="B226" s="15"/>
      <c r="C226" s="15"/>
      <c r="D226" s="15"/>
      <c r="E226" s="15"/>
      <c r="F226" s="15"/>
      <c r="G226" s="15"/>
      <c r="H226" s="15"/>
      <c r="I226" s="15"/>
      <c r="J226" s="15"/>
      <c r="K226" s="15"/>
      <c r="L226" s="15"/>
      <c r="M226" s="15"/>
      <c r="N226" s="15"/>
      <c r="O226" s="15"/>
    </row>
    <row r="227" spans="2:15" x14ac:dyDescent="0.2">
      <c r="B227" s="15"/>
      <c r="C227" s="15"/>
      <c r="D227" s="15"/>
      <c r="E227" s="15"/>
      <c r="F227" s="15"/>
      <c r="G227" s="15"/>
      <c r="H227" s="15"/>
      <c r="I227" s="15"/>
      <c r="J227" s="15"/>
      <c r="K227" s="15"/>
      <c r="L227" s="15"/>
      <c r="M227" s="15"/>
      <c r="N227" s="15"/>
      <c r="O227" s="15"/>
    </row>
    <row r="228" spans="2:15" x14ac:dyDescent="0.2">
      <c r="B228" s="15"/>
      <c r="C228" s="15"/>
      <c r="D228" s="15"/>
      <c r="E228" s="15"/>
      <c r="F228" s="15"/>
      <c r="G228" s="15"/>
      <c r="H228" s="15"/>
      <c r="I228" s="15"/>
      <c r="J228" s="15"/>
      <c r="K228" s="15"/>
      <c r="L228" s="15"/>
      <c r="M228" s="15"/>
      <c r="N228" s="15"/>
      <c r="O228" s="15"/>
    </row>
    <row r="229" spans="2:15" x14ac:dyDescent="0.2">
      <c r="B229" s="15"/>
      <c r="C229" s="15"/>
      <c r="D229" s="15"/>
      <c r="E229" s="15"/>
      <c r="F229" s="15"/>
      <c r="G229" s="15"/>
      <c r="H229" s="15"/>
      <c r="I229" s="15"/>
      <c r="J229" s="15"/>
      <c r="K229" s="15"/>
      <c r="L229" s="15"/>
      <c r="M229" s="15"/>
      <c r="N229" s="15"/>
      <c r="O229" s="15"/>
    </row>
    <row r="230" spans="2:15" x14ac:dyDescent="0.2">
      <c r="B230" s="15"/>
      <c r="C230" s="15"/>
      <c r="D230" s="15"/>
      <c r="E230" s="15"/>
      <c r="F230" s="15"/>
      <c r="G230" s="15"/>
      <c r="H230" s="15"/>
      <c r="I230" s="15"/>
      <c r="J230" s="15"/>
      <c r="K230" s="15"/>
      <c r="L230" s="15"/>
      <c r="M230" s="15"/>
      <c r="N230" s="15"/>
      <c r="O230" s="15"/>
    </row>
    <row r="231" spans="2:15" x14ac:dyDescent="0.2">
      <c r="B231" s="15"/>
      <c r="C231" s="15"/>
      <c r="D231" s="15"/>
      <c r="E231" s="15"/>
      <c r="F231" s="15"/>
      <c r="G231" s="15"/>
      <c r="H231" s="15"/>
      <c r="I231" s="15"/>
      <c r="J231" s="15"/>
      <c r="K231" s="15"/>
      <c r="L231" s="15"/>
      <c r="M231" s="15"/>
      <c r="N231" s="15"/>
      <c r="O231" s="15"/>
    </row>
    <row r="232" spans="2:15" x14ac:dyDescent="0.2">
      <c r="B232" s="15"/>
      <c r="C232" s="15"/>
      <c r="D232" s="15"/>
      <c r="E232" s="15"/>
      <c r="F232" s="15"/>
      <c r="G232" s="15"/>
      <c r="H232" s="15"/>
      <c r="I232" s="15"/>
      <c r="J232" s="15"/>
      <c r="K232" s="15"/>
      <c r="L232" s="15"/>
      <c r="M232" s="15"/>
      <c r="N232" s="15"/>
      <c r="O232" s="15"/>
    </row>
    <row r="233" spans="2:15" x14ac:dyDescent="0.2">
      <c r="B233" s="15"/>
      <c r="C233" s="15"/>
      <c r="D233" s="15"/>
      <c r="E233" s="15"/>
      <c r="F233" s="15"/>
      <c r="G233" s="15"/>
      <c r="H233" s="15"/>
      <c r="I233" s="15"/>
      <c r="J233" s="15"/>
      <c r="K233" s="15"/>
      <c r="L233" s="15"/>
      <c r="M233" s="15"/>
      <c r="N233" s="15"/>
      <c r="O233" s="15"/>
    </row>
    <row r="234" spans="2:15" x14ac:dyDescent="0.2">
      <c r="B234" s="15"/>
      <c r="C234" s="15"/>
      <c r="D234" s="15"/>
      <c r="E234" s="15"/>
      <c r="F234" s="15"/>
      <c r="G234" s="15"/>
      <c r="H234" s="15"/>
      <c r="I234" s="15"/>
      <c r="J234" s="15"/>
      <c r="K234" s="15"/>
      <c r="L234" s="15"/>
      <c r="M234" s="15"/>
      <c r="N234" s="15"/>
      <c r="O234" s="15"/>
    </row>
    <row r="235" spans="2:15" x14ac:dyDescent="0.2">
      <c r="B235" s="15"/>
      <c r="C235" s="15"/>
      <c r="D235" s="15"/>
      <c r="E235" s="15"/>
      <c r="F235" s="15"/>
      <c r="G235" s="15"/>
      <c r="H235" s="15"/>
      <c r="I235" s="15"/>
      <c r="J235" s="15"/>
      <c r="K235" s="15"/>
      <c r="L235" s="15"/>
      <c r="M235" s="15"/>
      <c r="N235" s="15"/>
      <c r="O235" s="15"/>
    </row>
    <row r="236" spans="2:15" x14ac:dyDescent="0.2">
      <c r="B236" s="15"/>
      <c r="C236" s="15"/>
      <c r="D236" s="15"/>
      <c r="E236" s="15"/>
      <c r="F236" s="15"/>
      <c r="G236" s="15"/>
      <c r="H236" s="15"/>
      <c r="I236" s="15"/>
      <c r="J236" s="15"/>
      <c r="K236" s="15"/>
      <c r="L236" s="15"/>
      <c r="M236" s="15"/>
      <c r="N236" s="15"/>
      <c r="O236" s="15"/>
    </row>
    <row r="237" spans="2:15" x14ac:dyDescent="0.2">
      <c r="B237" s="15"/>
      <c r="C237" s="15"/>
      <c r="D237" s="15"/>
      <c r="E237" s="15"/>
      <c r="F237" s="15"/>
      <c r="G237" s="15"/>
      <c r="H237" s="15"/>
      <c r="I237" s="15"/>
      <c r="J237" s="15"/>
      <c r="K237" s="15"/>
      <c r="L237" s="15"/>
      <c r="M237" s="15"/>
      <c r="N237" s="15"/>
      <c r="O237" s="15"/>
    </row>
    <row r="238" spans="2:15" x14ac:dyDescent="0.2">
      <c r="B238" s="15"/>
      <c r="C238" s="15"/>
      <c r="D238" s="15"/>
      <c r="E238" s="15"/>
      <c r="F238" s="15"/>
      <c r="G238" s="15"/>
      <c r="H238" s="15"/>
      <c r="I238" s="15"/>
      <c r="J238" s="15"/>
      <c r="K238" s="15"/>
      <c r="L238" s="15"/>
      <c r="M238" s="15"/>
      <c r="N238" s="15"/>
      <c r="O238" s="15"/>
    </row>
    <row r="239" spans="2:15" x14ac:dyDescent="0.2">
      <c r="B239" s="15"/>
      <c r="C239" s="15"/>
      <c r="D239" s="15"/>
      <c r="E239" s="15"/>
      <c r="F239" s="15"/>
      <c r="G239" s="15"/>
      <c r="H239" s="15"/>
      <c r="I239" s="15"/>
      <c r="J239" s="15"/>
      <c r="K239" s="15"/>
      <c r="L239" s="15"/>
      <c r="M239" s="15"/>
      <c r="N239" s="15"/>
      <c r="O239" s="15"/>
    </row>
    <row r="240" spans="2:15" x14ac:dyDescent="0.2">
      <c r="B240" s="15"/>
      <c r="C240" s="15"/>
      <c r="D240" s="15"/>
      <c r="E240" s="15"/>
      <c r="F240" s="15"/>
      <c r="G240" s="15"/>
      <c r="H240" s="15"/>
      <c r="I240" s="15"/>
      <c r="J240" s="15"/>
      <c r="K240" s="15"/>
      <c r="L240" s="15"/>
      <c r="M240" s="15"/>
      <c r="N240" s="15"/>
      <c r="O240" s="15"/>
    </row>
    <row r="241" spans="2:15" x14ac:dyDescent="0.2">
      <c r="B241" s="15"/>
      <c r="C241" s="15"/>
      <c r="D241" s="15"/>
      <c r="E241" s="15"/>
      <c r="F241" s="15"/>
      <c r="G241" s="15"/>
      <c r="H241" s="15"/>
      <c r="I241" s="15"/>
      <c r="J241" s="15"/>
      <c r="K241" s="15"/>
      <c r="L241" s="15"/>
      <c r="M241" s="15"/>
      <c r="N241" s="15"/>
      <c r="O241" s="15"/>
    </row>
    <row r="242" spans="2:15" x14ac:dyDescent="0.2">
      <c r="B242" s="15"/>
      <c r="C242" s="15"/>
      <c r="D242" s="15"/>
      <c r="E242" s="15"/>
      <c r="F242" s="15"/>
      <c r="G242" s="15"/>
      <c r="H242" s="15"/>
      <c r="I242" s="15"/>
      <c r="J242" s="15"/>
      <c r="K242" s="15"/>
      <c r="L242" s="15"/>
      <c r="M242" s="15"/>
      <c r="N242" s="15"/>
      <c r="O242" s="15"/>
    </row>
    <row r="243" spans="2:15" x14ac:dyDescent="0.2">
      <c r="B243" s="15"/>
      <c r="C243" s="15"/>
      <c r="D243" s="15"/>
      <c r="E243" s="15"/>
      <c r="F243" s="15"/>
      <c r="G243" s="15"/>
      <c r="H243" s="15"/>
      <c r="I243" s="15"/>
      <c r="J243" s="15"/>
      <c r="K243" s="15"/>
      <c r="L243" s="15"/>
      <c r="M243" s="15"/>
      <c r="N243" s="15"/>
      <c r="O243" s="15"/>
    </row>
    <row r="244" spans="2:15" x14ac:dyDescent="0.2">
      <c r="B244" s="15"/>
      <c r="C244" s="15"/>
      <c r="D244" s="15"/>
      <c r="E244" s="15"/>
      <c r="F244" s="15"/>
      <c r="G244" s="15"/>
      <c r="H244" s="15"/>
      <c r="I244" s="15"/>
      <c r="J244" s="15"/>
      <c r="K244" s="15"/>
      <c r="L244" s="15"/>
      <c r="M244" s="15"/>
      <c r="N244" s="15"/>
      <c r="O244" s="15"/>
    </row>
    <row r="245" spans="2:15" x14ac:dyDescent="0.2">
      <c r="B245" s="15"/>
      <c r="C245" s="15"/>
      <c r="D245" s="15"/>
      <c r="E245" s="15"/>
      <c r="F245" s="15"/>
      <c r="G245" s="15"/>
      <c r="H245" s="15"/>
      <c r="I245" s="15"/>
      <c r="J245" s="15"/>
      <c r="K245" s="15"/>
      <c r="L245" s="15"/>
      <c r="M245" s="15"/>
      <c r="N245" s="15"/>
      <c r="O245" s="15"/>
    </row>
    <row r="246" spans="2:15" x14ac:dyDescent="0.2">
      <c r="B246" s="15"/>
      <c r="C246" s="15"/>
      <c r="D246" s="15"/>
      <c r="E246" s="15"/>
      <c r="F246" s="15"/>
      <c r="G246" s="15"/>
      <c r="H246" s="15"/>
      <c r="I246" s="15"/>
      <c r="J246" s="15"/>
      <c r="K246" s="15"/>
      <c r="L246" s="15"/>
      <c r="M246" s="15"/>
      <c r="N246" s="15"/>
      <c r="O246" s="15"/>
    </row>
    <row r="247" spans="2:15" x14ac:dyDescent="0.2">
      <c r="B247" s="15"/>
      <c r="C247" s="15"/>
      <c r="D247" s="15"/>
      <c r="E247" s="15"/>
      <c r="F247" s="15"/>
      <c r="G247" s="15"/>
      <c r="H247" s="15"/>
      <c r="I247" s="15"/>
      <c r="J247" s="15"/>
      <c r="K247" s="15"/>
      <c r="L247" s="15"/>
      <c r="M247" s="15"/>
      <c r="N247" s="15"/>
      <c r="O247" s="15"/>
    </row>
    <row r="248" spans="2:15" x14ac:dyDescent="0.2">
      <c r="B248" s="15"/>
      <c r="C248" s="15"/>
      <c r="D248" s="15"/>
      <c r="E248" s="15"/>
      <c r="F248" s="15"/>
      <c r="G248" s="15"/>
      <c r="H248" s="15"/>
      <c r="I248" s="15"/>
      <c r="J248" s="15"/>
      <c r="K248" s="15"/>
      <c r="L248" s="15"/>
      <c r="M248" s="15"/>
      <c r="N248" s="15"/>
      <c r="O248" s="15"/>
    </row>
    <row r="249" spans="2:15" x14ac:dyDescent="0.2">
      <c r="B249" s="15"/>
      <c r="C249" s="15"/>
      <c r="D249" s="15"/>
      <c r="E249" s="15"/>
      <c r="F249" s="15"/>
      <c r="G249" s="15"/>
      <c r="H249" s="15"/>
      <c r="I249" s="15"/>
      <c r="J249" s="15"/>
      <c r="K249" s="15"/>
      <c r="L249" s="15"/>
      <c r="M249" s="15"/>
      <c r="N249" s="15"/>
      <c r="O249" s="15"/>
    </row>
    <row r="250" spans="2:15" x14ac:dyDescent="0.2">
      <c r="B250" s="15"/>
      <c r="C250" s="15"/>
      <c r="D250" s="15"/>
      <c r="E250" s="15"/>
      <c r="F250" s="15"/>
      <c r="G250" s="15"/>
      <c r="H250" s="15"/>
      <c r="I250" s="15"/>
      <c r="J250" s="15"/>
      <c r="K250" s="15"/>
      <c r="L250" s="15"/>
      <c r="M250" s="15"/>
      <c r="N250" s="15"/>
      <c r="O250" s="15"/>
    </row>
    <row r="251" spans="2:15" x14ac:dyDescent="0.2">
      <c r="B251" s="15"/>
      <c r="C251" s="15"/>
      <c r="D251" s="15"/>
      <c r="E251" s="15"/>
      <c r="F251" s="15"/>
      <c r="G251" s="15"/>
      <c r="H251" s="15"/>
      <c r="I251" s="15"/>
      <c r="J251" s="15"/>
      <c r="K251" s="15"/>
      <c r="L251" s="15"/>
      <c r="M251" s="15"/>
      <c r="N251" s="15"/>
      <c r="O251" s="15"/>
    </row>
    <row r="252" spans="2:15" x14ac:dyDescent="0.2">
      <c r="B252" s="15"/>
      <c r="C252" s="15"/>
      <c r="D252" s="15"/>
      <c r="E252" s="15"/>
      <c r="F252" s="15"/>
      <c r="G252" s="15"/>
      <c r="H252" s="15"/>
      <c r="I252" s="15"/>
      <c r="J252" s="15"/>
      <c r="K252" s="15"/>
      <c r="L252" s="15"/>
      <c r="M252" s="15"/>
      <c r="N252" s="15"/>
      <c r="O252" s="15"/>
    </row>
    <row r="253" spans="2:15" x14ac:dyDescent="0.2">
      <c r="B253" s="15"/>
      <c r="C253" s="15"/>
      <c r="D253" s="15"/>
      <c r="E253" s="15"/>
      <c r="F253" s="15"/>
      <c r="G253" s="15"/>
      <c r="H253" s="15"/>
      <c r="I253" s="15"/>
      <c r="J253" s="15"/>
      <c r="K253" s="15"/>
      <c r="L253" s="15"/>
      <c r="M253" s="15"/>
      <c r="N253" s="15"/>
      <c r="O253" s="15"/>
    </row>
    <row r="254" spans="2:15" x14ac:dyDescent="0.2">
      <c r="B254" s="15"/>
      <c r="C254" s="15"/>
      <c r="D254" s="15"/>
      <c r="E254" s="15"/>
      <c r="F254" s="15"/>
      <c r="G254" s="15"/>
      <c r="H254" s="15"/>
      <c r="I254" s="15"/>
      <c r="J254" s="15"/>
      <c r="K254" s="15"/>
      <c r="L254" s="15"/>
      <c r="M254" s="15"/>
      <c r="N254" s="15"/>
      <c r="O254" s="15"/>
    </row>
    <row r="255" spans="2:15" x14ac:dyDescent="0.2">
      <c r="B255" s="15"/>
      <c r="C255" s="15"/>
      <c r="D255" s="15"/>
      <c r="E255" s="15"/>
      <c r="F255" s="15"/>
      <c r="G255" s="15"/>
      <c r="H255" s="15"/>
      <c r="I255" s="15"/>
      <c r="J255" s="15"/>
      <c r="K255" s="15"/>
      <c r="L255" s="15"/>
      <c r="M255" s="15"/>
      <c r="N255" s="15"/>
      <c r="O255" s="15"/>
    </row>
    <row r="256" spans="2:15" x14ac:dyDescent="0.2">
      <c r="B256" s="15"/>
      <c r="C256" s="15"/>
      <c r="D256" s="15"/>
      <c r="E256" s="15"/>
      <c r="F256" s="15"/>
      <c r="G256" s="15"/>
      <c r="H256" s="15"/>
      <c r="I256" s="15"/>
      <c r="J256" s="15"/>
      <c r="K256" s="15"/>
      <c r="L256" s="15"/>
      <c r="M256" s="15"/>
      <c r="N256" s="15"/>
      <c r="O256" s="15"/>
    </row>
    <row r="257" spans="2:15" x14ac:dyDescent="0.2">
      <c r="B257" s="15"/>
      <c r="C257" s="15"/>
      <c r="D257" s="15"/>
      <c r="E257" s="15"/>
      <c r="F257" s="15"/>
      <c r="G257" s="15"/>
      <c r="H257" s="15"/>
      <c r="I257" s="15"/>
      <c r="J257" s="15"/>
      <c r="K257" s="15"/>
      <c r="L257" s="15"/>
      <c r="M257" s="15"/>
      <c r="N257" s="15"/>
      <c r="O257" s="15"/>
    </row>
    <row r="258" spans="2:15" x14ac:dyDescent="0.2">
      <c r="B258" s="15"/>
      <c r="C258" s="15"/>
      <c r="D258" s="15"/>
      <c r="E258" s="15"/>
      <c r="F258" s="15"/>
      <c r="G258" s="15"/>
      <c r="H258" s="15"/>
      <c r="I258" s="15"/>
      <c r="J258" s="15"/>
      <c r="K258" s="15"/>
      <c r="L258" s="15"/>
      <c r="M258" s="15"/>
      <c r="N258" s="15"/>
      <c r="O258" s="15"/>
    </row>
    <row r="259" spans="2:15" x14ac:dyDescent="0.2">
      <c r="B259" s="15"/>
      <c r="C259" s="15"/>
      <c r="D259" s="15"/>
      <c r="E259" s="15"/>
      <c r="F259" s="15"/>
      <c r="G259" s="15"/>
      <c r="H259" s="15"/>
      <c r="I259" s="15"/>
      <c r="J259" s="15"/>
      <c r="K259" s="15"/>
      <c r="L259" s="15"/>
      <c r="M259" s="15"/>
      <c r="N259" s="15"/>
      <c r="O259" s="15"/>
    </row>
    <row r="260" spans="2:15" x14ac:dyDescent="0.2">
      <c r="B260" s="15"/>
      <c r="C260" s="15"/>
      <c r="D260" s="15"/>
      <c r="E260" s="15"/>
      <c r="F260" s="15"/>
      <c r="G260" s="15"/>
      <c r="H260" s="15"/>
      <c r="I260" s="15"/>
      <c r="J260" s="15"/>
      <c r="K260" s="15"/>
      <c r="L260" s="15"/>
      <c r="M260" s="15"/>
      <c r="N260" s="15"/>
      <c r="O260" s="15"/>
    </row>
    <row r="261" spans="2:15" x14ac:dyDescent="0.2">
      <c r="B261" s="15"/>
      <c r="C261" s="15"/>
      <c r="D261" s="15"/>
      <c r="E261" s="15"/>
      <c r="F261" s="15"/>
      <c r="G261" s="15"/>
      <c r="H261" s="15"/>
      <c r="I261" s="15"/>
      <c r="J261" s="15"/>
      <c r="K261" s="15"/>
      <c r="L261" s="15"/>
      <c r="M261" s="15"/>
      <c r="N261" s="15"/>
      <c r="O261" s="15"/>
    </row>
    <row r="262" spans="2:15" x14ac:dyDescent="0.2">
      <c r="B262" s="15"/>
      <c r="C262" s="15"/>
      <c r="D262" s="15"/>
      <c r="E262" s="15"/>
      <c r="F262" s="15"/>
      <c r="G262" s="15"/>
      <c r="H262" s="15"/>
      <c r="I262" s="15"/>
      <c r="J262" s="15"/>
      <c r="K262" s="15"/>
      <c r="L262" s="15"/>
      <c r="M262" s="15"/>
      <c r="N262" s="15"/>
      <c r="O262" s="15"/>
    </row>
    <row r="263" spans="2:15" x14ac:dyDescent="0.2">
      <c r="B263" s="15"/>
      <c r="C263" s="15"/>
      <c r="D263" s="15"/>
      <c r="E263" s="15"/>
      <c r="F263" s="15"/>
      <c r="G263" s="15"/>
      <c r="H263" s="15"/>
      <c r="I263" s="15"/>
      <c r="J263" s="15"/>
      <c r="K263" s="15"/>
      <c r="L263" s="15"/>
      <c r="M263" s="15"/>
      <c r="N263" s="15"/>
      <c r="O263" s="15"/>
    </row>
    <row r="264" spans="2:15" x14ac:dyDescent="0.2">
      <c r="B264" s="15"/>
      <c r="C264" s="15"/>
      <c r="D264" s="15"/>
      <c r="E264" s="15"/>
      <c r="F264" s="15"/>
      <c r="G264" s="15"/>
      <c r="H264" s="15"/>
      <c r="I264" s="15"/>
      <c r="J264" s="15"/>
      <c r="K264" s="15"/>
      <c r="L264" s="15"/>
      <c r="M264" s="15"/>
      <c r="N264" s="15"/>
      <c r="O264" s="15"/>
    </row>
    <row r="265" spans="2:15" x14ac:dyDescent="0.2">
      <c r="B265" s="15"/>
      <c r="C265" s="15"/>
      <c r="D265" s="15"/>
      <c r="E265" s="15"/>
      <c r="F265" s="15"/>
      <c r="G265" s="15"/>
      <c r="H265" s="15"/>
      <c r="I265" s="15"/>
      <c r="J265" s="15"/>
      <c r="K265" s="15"/>
      <c r="L265" s="15"/>
      <c r="M265" s="15"/>
      <c r="N265" s="15"/>
      <c r="O265" s="15"/>
    </row>
    <row r="266" spans="2:15" x14ac:dyDescent="0.2">
      <c r="B266" s="15"/>
      <c r="C266" s="15"/>
      <c r="D266" s="15"/>
      <c r="E266" s="15"/>
      <c r="F266" s="15"/>
      <c r="G266" s="15"/>
      <c r="H266" s="15"/>
      <c r="I266" s="15"/>
      <c r="J266" s="15"/>
      <c r="K266" s="15"/>
      <c r="L266" s="15"/>
      <c r="M266" s="15"/>
      <c r="N266" s="15"/>
      <c r="O266" s="15"/>
    </row>
    <row r="267" spans="2:15" x14ac:dyDescent="0.2">
      <c r="B267" s="15"/>
      <c r="C267" s="15"/>
      <c r="D267" s="15"/>
      <c r="E267" s="15"/>
      <c r="F267" s="15"/>
      <c r="G267" s="15"/>
      <c r="H267" s="15"/>
      <c r="I267" s="15"/>
      <c r="J267" s="15"/>
      <c r="K267" s="15"/>
      <c r="L267" s="15"/>
      <c r="M267" s="15"/>
      <c r="N267" s="15"/>
      <c r="O267" s="15"/>
    </row>
    <row r="268" spans="2:15" x14ac:dyDescent="0.2">
      <c r="B268" s="15"/>
      <c r="C268" s="15"/>
      <c r="D268" s="15"/>
      <c r="E268" s="15"/>
      <c r="F268" s="15"/>
      <c r="G268" s="15"/>
      <c r="H268" s="15"/>
      <c r="I268" s="15"/>
      <c r="J268" s="15"/>
      <c r="K268" s="15"/>
      <c r="L268" s="15"/>
      <c r="M268" s="15"/>
      <c r="N268" s="15"/>
      <c r="O268" s="15"/>
    </row>
    <row r="269" spans="2:15" x14ac:dyDescent="0.2">
      <c r="B269" s="15"/>
      <c r="C269" s="15"/>
      <c r="D269" s="15"/>
      <c r="E269" s="15"/>
      <c r="F269" s="15"/>
      <c r="G269" s="15"/>
      <c r="H269" s="15"/>
      <c r="I269" s="15"/>
      <c r="J269" s="15"/>
      <c r="K269" s="15"/>
      <c r="L269" s="15"/>
      <c r="M269" s="15"/>
      <c r="N269" s="15"/>
      <c r="O269" s="15"/>
    </row>
    <row r="270" spans="2:15" x14ac:dyDescent="0.2">
      <c r="B270" s="15"/>
      <c r="C270" s="15"/>
      <c r="D270" s="15"/>
      <c r="E270" s="15"/>
      <c r="F270" s="15"/>
      <c r="G270" s="15"/>
      <c r="H270" s="15"/>
      <c r="I270" s="15"/>
      <c r="J270" s="15"/>
      <c r="K270" s="15"/>
      <c r="L270" s="15"/>
      <c r="M270" s="15"/>
      <c r="N270" s="15"/>
      <c r="O270" s="15"/>
    </row>
    <row r="271" spans="2:15" x14ac:dyDescent="0.2">
      <c r="B271" s="15"/>
      <c r="C271" s="15"/>
      <c r="D271" s="15"/>
      <c r="E271" s="15"/>
      <c r="F271" s="15"/>
      <c r="G271" s="15"/>
      <c r="H271" s="15"/>
      <c r="I271" s="15"/>
      <c r="J271" s="15"/>
      <c r="K271" s="15"/>
      <c r="L271" s="15"/>
      <c r="M271" s="15"/>
      <c r="N271" s="15"/>
      <c r="O271" s="15"/>
    </row>
    <row r="272" spans="2:15" x14ac:dyDescent="0.2">
      <c r="B272" s="15"/>
      <c r="C272" s="15"/>
      <c r="D272" s="15"/>
      <c r="E272" s="15"/>
      <c r="F272" s="15"/>
      <c r="G272" s="15"/>
      <c r="H272" s="15"/>
      <c r="I272" s="15"/>
      <c r="J272" s="15"/>
      <c r="K272" s="15"/>
      <c r="L272" s="15"/>
      <c r="M272" s="15"/>
      <c r="N272" s="15"/>
      <c r="O272" s="15"/>
    </row>
    <row r="273" spans="2:15" x14ac:dyDescent="0.2">
      <c r="B273" s="15"/>
      <c r="C273" s="15"/>
      <c r="D273" s="15"/>
      <c r="E273" s="15"/>
      <c r="F273" s="15"/>
      <c r="G273" s="15"/>
      <c r="H273" s="15"/>
      <c r="I273" s="15"/>
      <c r="J273" s="15"/>
      <c r="K273" s="15"/>
      <c r="L273" s="15"/>
      <c r="M273" s="15"/>
      <c r="N273" s="15"/>
      <c r="O273" s="15"/>
    </row>
    <row r="274" spans="2:15" x14ac:dyDescent="0.2">
      <c r="B274" s="15"/>
      <c r="C274" s="15"/>
      <c r="D274" s="15"/>
      <c r="E274" s="15"/>
      <c r="F274" s="15"/>
      <c r="G274" s="15"/>
      <c r="H274" s="15"/>
      <c r="I274" s="15"/>
      <c r="J274" s="15"/>
      <c r="K274" s="15"/>
      <c r="L274" s="15"/>
      <c r="M274" s="15"/>
      <c r="N274" s="15"/>
      <c r="O274" s="15"/>
    </row>
    <row r="275" spans="2:15" x14ac:dyDescent="0.2">
      <c r="B275" s="15"/>
      <c r="C275" s="15"/>
      <c r="D275" s="15"/>
      <c r="E275" s="15"/>
      <c r="F275" s="15"/>
      <c r="G275" s="15"/>
      <c r="H275" s="15"/>
      <c r="I275" s="15"/>
      <c r="J275" s="15"/>
      <c r="K275" s="15"/>
      <c r="L275" s="15"/>
      <c r="M275" s="15"/>
      <c r="N275" s="15"/>
      <c r="O275" s="15"/>
    </row>
    <row r="276" spans="2:15" x14ac:dyDescent="0.2">
      <c r="B276" s="15"/>
      <c r="C276" s="15"/>
      <c r="D276" s="15"/>
      <c r="E276" s="15"/>
      <c r="F276" s="15"/>
      <c r="G276" s="15"/>
      <c r="H276" s="15"/>
      <c r="I276" s="15"/>
      <c r="J276" s="15"/>
      <c r="K276" s="15"/>
      <c r="L276" s="15"/>
      <c r="M276" s="15"/>
      <c r="N276" s="15"/>
      <c r="O276" s="15"/>
    </row>
    <row r="277" spans="2:15" x14ac:dyDescent="0.2">
      <c r="B277" s="15"/>
      <c r="C277" s="15"/>
      <c r="D277" s="15"/>
      <c r="E277" s="15"/>
      <c r="F277" s="15"/>
      <c r="G277" s="15"/>
      <c r="H277" s="15"/>
      <c r="I277" s="15"/>
      <c r="J277" s="15"/>
      <c r="K277" s="15"/>
      <c r="L277" s="15"/>
      <c r="M277" s="15"/>
      <c r="N277" s="15"/>
      <c r="O277" s="15"/>
    </row>
    <row r="278" spans="2:15" x14ac:dyDescent="0.2">
      <c r="B278" s="15"/>
      <c r="C278" s="15"/>
      <c r="D278" s="15"/>
      <c r="E278" s="15"/>
      <c r="F278" s="15"/>
      <c r="G278" s="15"/>
      <c r="H278" s="15"/>
      <c r="I278" s="15"/>
      <c r="J278" s="15"/>
      <c r="K278" s="15"/>
      <c r="L278" s="15"/>
      <c r="M278" s="15"/>
      <c r="N278" s="15"/>
      <c r="O278" s="15"/>
    </row>
    <row r="279" spans="2:15" x14ac:dyDescent="0.2">
      <c r="B279" s="15"/>
      <c r="C279" s="15"/>
      <c r="D279" s="15"/>
      <c r="E279" s="15"/>
      <c r="F279" s="15"/>
      <c r="G279" s="15"/>
      <c r="H279" s="15"/>
      <c r="I279" s="15"/>
      <c r="J279" s="15"/>
      <c r="K279" s="15"/>
      <c r="L279" s="15"/>
      <c r="M279" s="15"/>
      <c r="N279" s="15"/>
      <c r="O279" s="15"/>
    </row>
    <row r="280" spans="2:15" x14ac:dyDescent="0.2">
      <c r="B280" s="15"/>
      <c r="C280" s="15"/>
      <c r="D280" s="15"/>
      <c r="E280" s="15"/>
      <c r="F280" s="15"/>
      <c r="G280" s="15"/>
      <c r="H280" s="15"/>
      <c r="I280" s="15"/>
      <c r="J280" s="15"/>
      <c r="K280" s="15"/>
      <c r="L280" s="15"/>
      <c r="M280" s="15"/>
      <c r="N280" s="15"/>
      <c r="O280" s="15"/>
    </row>
    <row r="281" spans="2:15" x14ac:dyDescent="0.2">
      <c r="B281" s="15"/>
      <c r="C281" s="15"/>
      <c r="D281" s="15"/>
      <c r="E281" s="15"/>
      <c r="F281" s="15"/>
      <c r="G281" s="15"/>
      <c r="H281" s="15"/>
      <c r="I281" s="15"/>
      <c r="J281" s="15"/>
      <c r="K281" s="15"/>
      <c r="L281" s="15"/>
      <c r="M281" s="15"/>
      <c r="N281" s="15"/>
      <c r="O281" s="15"/>
    </row>
    <row r="282" spans="2:15" x14ac:dyDescent="0.2">
      <c r="B282" s="15"/>
      <c r="C282" s="15"/>
      <c r="D282" s="15"/>
      <c r="E282" s="15"/>
      <c r="F282" s="15"/>
      <c r="G282" s="15"/>
      <c r="H282" s="15"/>
      <c r="I282" s="15"/>
      <c r="J282" s="15"/>
      <c r="K282" s="15"/>
      <c r="L282" s="15"/>
      <c r="M282" s="15"/>
      <c r="N282" s="15"/>
      <c r="O282" s="15"/>
    </row>
    <row r="283" spans="2:15" x14ac:dyDescent="0.2">
      <c r="B283" s="15"/>
      <c r="C283" s="15"/>
      <c r="D283" s="15"/>
      <c r="E283" s="15"/>
      <c r="F283" s="15"/>
      <c r="G283" s="15"/>
      <c r="H283" s="15"/>
      <c r="I283" s="15"/>
      <c r="J283" s="15"/>
      <c r="K283" s="15"/>
      <c r="L283" s="15"/>
      <c r="M283" s="15"/>
      <c r="N283" s="15"/>
      <c r="O283" s="15"/>
    </row>
    <row r="284" spans="2:15" x14ac:dyDescent="0.2">
      <c r="B284" s="15"/>
      <c r="C284" s="15"/>
      <c r="D284" s="15"/>
      <c r="E284" s="15"/>
      <c r="F284" s="15"/>
      <c r="G284" s="15"/>
      <c r="H284" s="15"/>
      <c r="I284" s="15"/>
      <c r="J284" s="15"/>
      <c r="K284" s="15"/>
      <c r="L284" s="15"/>
      <c r="M284" s="15"/>
      <c r="N284" s="15"/>
      <c r="O284" s="15"/>
    </row>
    <row r="285" spans="2:15" x14ac:dyDescent="0.2">
      <c r="B285" s="15"/>
      <c r="C285" s="15"/>
      <c r="D285" s="15"/>
      <c r="E285" s="15"/>
      <c r="F285" s="15"/>
      <c r="G285" s="15"/>
      <c r="H285" s="15"/>
      <c r="I285" s="15"/>
      <c r="J285" s="15"/>
      <c r="K285" s="15"/>
      <c r="L285" s="15"/>
      <c r="M285" s="15"/>
      <c r="N285" s="15"/>
      <c r="O285" s="15"/>
    </row>
    <row r="286" spans="2:15" x14ac:dyDescent="0.2">
      <c r="B286" s="15"/>
      <c r="C286" s="15"/>
      <c r="D286" s="15"/>
      <c r="E286" s="15"/>
      <c r="F286" s="15"/>
      <c r="G286" s="15"/>
      <c r="H286" s="15"/>
      <c r="I286" s="15"/>
      <c r="J286" s="15"/>
      <c r="K286" s="15"/>
      <c r="L286" s="15"/>
      <c r="M286" s="15"/>
      <c r="N286" s="15"/>
      <c r="O286" s="15"/>
    </row>
    <row r="287" spans="2:15" x14ac:dyDescent="0.2">
      <c r="B287" s="15"/>
      <c r="C287" s="15"/>
      <c r="D287" s="15"/>
      <c r="E287" s="15"/>
      <c r="F287" s="15"/>
      <c r="G287" s="15"/>
      <c r="H287" s="15"/>
      <c r="I287" s="15"/>
      <c r="J287" s="15"/>
      <c r="K287" s="15"/>
      <c r="L287" s="15"/>
      <c r="M287" s="15"/>
      <c r="N287" s="15"/>
      <c r="O287" s="15"/>
    </row>
    <row r="288" spans="2:15" x14ac:dyDescent="0.2">
      <c r="B288" s="15"/>
      <c r="C288" s="15"/>
      <c r="D288" s="15"/>
      <c r="E288" s="15"/>
      <c r="F288" s="15"/>
      <c r="G288" s="15"/>
      <c r="H288" s="15"/>
      <c r="I288" s="15"/>
      <c r="J288" s="15"/>
      <c r="K288" s="15"/>
      <c r="L288" s="15"/>
      <c r="M288" s="15"/>
      <c r="N288" s="15"/>
      <c r="O288" s="15"/>
    </row>
    <row r="289" spans="2:15" x14ac:dyDescent="0.2">
      <c r="B289" s="15"/>
      <c r="C289" s="15"/>
      <c r="D289" s="15"/>
      <c r="E289" s="15"/>
      <c r="F289" s="15"/>
      <c r="G289" s="15"/>
      <c r="H289" s="15"/>
      <c r="I289" s="15"/>
      <c r="J289" s="15"/>
      <c r="K289" s="15"/>
      <c r="L289" s="15"/>
      <c r="M289" s="15"/>
      <c r="N289" s="15"/>
      <c r="O289" s="15"/>
    </row>
    <row r="290" spans="2:15" x14ac:dyDescent="0.2">
      <c r="B290" s="15"/>
      <c r="C290" s="15"/>
      <c r="D290" s="15"/>
      <c r="E290" s="15"/>
      <c r="F290" s="15"/>
      <c r="G290" s="15"/>
      <c r="H290" s="15"/>
      <c r="I290" s="15"/>
      <c r="J290" s="15"/>
      <c r="K290" s="15"/>
      <c r="L290" s="15"/>
      <c r="M290" s="15"/>
      <c r="N290" s="15"/>
      <c r="O290" s="15"/>
    </row>
    <row r="291" spans="2:15" x14ac:dyDescent="0.2">
      <c r="B291" s="15"/>
      <c r="C291" s="15"/>
      <c r="D291" s="15"/>
      <c r="E291" s="15"/>
      <c r="F291" s="15"/>
      <c r="G291" s="15"/>
      <c r="H291" s="15"/>
      <c r="I291" s="15"/>
      <c r="J291" s="15"/>
      <c r="K291" s="15"/>
      <c r="L291" s="15"/>
      <c r="M291" s="15"/>
      <c r="N291" s="15"/>
      <c r="O291" s="15"/>
    </row>
    <row r="292" spans="2:15" x14ac:dyDescent="0.2">
      <c r="B292" s="15"/>
      <c r="C292" s="15"/>
      <c r="D292" s="15"/>
      <c r="E292" s="15"/>
      <c r="F292" s="15"/>
      <c r="G292" s="15"/>
      <c r="H292" s="15"/>
      <c r="I292" s="15"/>
      <c r="J292" s="15"/>
      <c r="K292" s="15"/>
      <c r="L292" s="15"/>
      <c r="M292" s="15"/>
      <c r="N292" s="15"/>
      <c r="O292" s="15"/>
    </row>
    <row r="293" spans="2:15" x14ac:dyDescent="0.2">
      <c r="B293" s="15"/>
      <c r="C293" s="15"/>
      <c r="D293" s="15"/>
      <c r="E293" s="15"/>
      <c r="F293" s="15"/>
      <c r="G293" s="15"/>
      <c r="H293" s="15"/>
      <c r="I293" s="15"/>
      <c r="J293" s="15"/>
      <c r="K293" s="15"/>
      <c r="L293" s="15"/>
      <c r="M293" s="15"/>
      <c r="N293" s="15"/>
      <c r="O293" s="15"/>
    </row>
    <row r="294" spans="2:15" x14ac:dyDescent="0.2">
      <c r="B294" s="15"/>
      <c r="C294" s="15"/>
      <c r="D294" s="15"/>
      <c r="E294" s="15"/>
      <c r="F294" s="15"/>
      <c r="G294" s="15"/>
      <c r="H294" s="15"/>
      <c r="I294" s="15"/>
      <c r="J294" s="15"/>
      <c r="K294" s="15"/>
      <c r="L294" s="15"/>
      <c r="M294" s="15"/>
      <c r="N294" s="15"/>
      <c r="O294" s="15"/>
    </row>
    <row r="295" spans="2:15" x14ac:dyDescent="0.2">
      <c r="B295" s="15"/>
      <c r="C295" s="15"/>
      <c r="D295" s="15"/>
      <c r="E295" s="15"/>
      <c r="F295" s="15"/>
      <c r="G295" s="15"/>
      <c r="H295" s="15"/>
      <c r="I295" s="15"/>
      <c r="J295" s="15"/>
      <c r="K295" s="15"/>
      <c r="L295" s="15"/>
      <c r="M295" s="15"/>
      <c r="N295" s="15"/>
      <c r="O295" s="15"/>
    </row>
    <row r="296" spans="2:15" x14ac:dyDescent="0.2">
      <c r="B296" s="15"/>
      <c r="C296" s="15"/>
      <c r="D296" s="15"/>
      <c r="E296" s="15"/>
      <c r="F296" s="15"/>
      <c r="G296" s="15"/>
      <c r="H296" s="15"/>
      <c r="I296" s="15"/>
      <c r="J296" s="15"/>
      <c r="K296" s="15"/>
      <c r="L296" s="15"/>
      <c r="M296" s="15"/>
      <c r="N296" s="15"/>
      <c r="O296" s="15"/>
    </row>
    <row r="297" spans="2:15" x14ac:dyDescent="0.2">
      <c r="B297" s="15"/>
      <c r="C297" s="15"/>
      <c r="D297" s="15"/>
      <c r="E297" s="15"/>
      <c r="F297" s="15"/>
      <c r="G297" s="15"/>
      <c r="H297" s="15"/>
      <c r="I297" s="15"/>
      <c r="J297" s="15"/>
      <c r="K297" s="15"/>
      <c r="L297" s="15"/>
      <c r="M297" s="15"/>
      <c r="N297" s="15"/>
      <c r="O297" s="15"/>
    </row>
    <row r="298" spans="2:15" x14ac:dyDescent="0.2">
      <c r="B298" s="15"/>
      <c r="C298" s="15"/>
      <c r="D298" s="15"/>
      <c r="E298" s="15"/>
      <c r="F298" s="15"/>
      <c r="G298" s="15"/>
      <c r="H298" s="15"/>
      <c r="I298" s="15"/>
      <c r="J298" s="15"/>
      <c r="K298" s="15"/>
      <c r="L298" s="15"/>
      <c r="M298" s="15"/>
      <c r="N298" s="15"/>
      <c r="O298" s="15"/>
    </row>
    <row r="299" spans="2:15" x14ac:dyDescent="0.2">
      <c r="B299" s="15"/>
      <c r="C299" s="15"/>
      <c r="D299" s="15"/>
      <c r="E299" s="15"/>
      <c r="F299" s="15"/>
      <c r="G299" s="15"/>
      <c r="H299" s="15"/>
      <c r="I299" s="15"/>
      <c r="J299" s="15"/>
      <c r="K299" s="15"/>
      <c r="L299" s="15"/>
      <c r="M299" s="15"/>
      <c r="N299" s="15"/>
      <c r="O299" s="15"/>
    </row>
    <row r="300" spans="2:15" x14ac:dyDescent="0.2">
      <c r="B300" s="15"/>
      <c r="C300" s="15"/>
      <c r="D300" s="15"/>
      <c r="E300" s="15"/>
      <c r="F300" s="15"/>
      <c r="G300" s="15"/>
      <c r="H300" s="15"/>
      <c r="I300" s="15"/>
      <c r="J300" s="15"/>
      <c r="K300" s="15"/>
      <c r="L300" s="15"/>
      <c r="M300" s="15"/>
      <c r="N300" s="15"/>
      <c r="O300" s="15"/>
    </row>
    <row r="301" spans="2:15" x14ac:dyDescent="0.2">
      <c r="B301" s="15"/>
      <c r="C301" s="15"/>
      <c r="D301" s="15"/>
      <c r="E301" s="15"/>
      <c r="F301" s="15"/>
      <c r="G301" s="15"/>
      <c r="H301" s="15"/>
      <c r="I301" s="15"/>
      <c r="J301" s="15"/>
      <c r="K301" s="15"/>
      <c r="L301" s="15"/>
      <c r="M301" s="15"/>
      <c r="N301" s="15"/>
      <c r="O301" s="15"/>
    </row>
    <row r="302" spans="2:15" x14ac:dyDescent="0.2">
      <c r="B302" s="15"/>
      <c r="C302" s="15"/>
      <c r="D302" s="15"/>
      <c r="E302" s="15"/>
      <c r="F302" s="15"/>
      <c r="G302" s="15"/>
      <c r="H302" s="15"/>
      <c r="I302" s="15"/>
      <c r="J302" s="15"/>
      <c r="K302" s="15"/>
      <c r="L302" s="15"/>
      <c r="M302" s="15"/>
      <c r="N302" s="15"/>
      <c r="O302" s="15"/>
    </row>
    <row r="303" spans="2:15" x14ac:dyDescent="0.2">
      <c r="B303" s="15"/>
      <c r="C303" s="15"/>
      <c r="D303" s="15"/>
      <c r="E303" s="15"/>
      <c r="F303" s="15"/>
      <c r="G303" s="15"/>
      <c r="H303" s="15"/>
      <c r="I303" s="15"/>
      <c r="J303" s="15"/>
      <c r="K303" s="15"/>
      <c r="L303" s="15"/>
      <c r="M303" s="15"/>
      <c r="N303" s="15"/>
      <c r="O303" s="15"/>
    </row>
    <row r="304" spans="2:15" x14ac:dyDescent="0.2">
      <c r="B304" s="15"/>
      <c r="C304" s="15"/>
      <c r="D304" s="15"/>
      <c r="E304" s="15"/>
      <c r="F304" s="15"/>
      <c r="G304" s="15"/>
      <c r="H304" s="15"/>
      <c r="I304" s="15"/>
      <c r="J304" s="15"/>
      <c r="K304" s="15"/>
      <c r="L304" s="15"/>
      <c r="M304" s="15"/>
      <c r="N304" s="15"/>
      <c r="O304" s="15"/>
    </row>
    <row r="305" spans="2:15" x14ac:dyDescent="0.2">
      <c r="B305" s="15"/>
      <c r="C305" s="15"/>
      <c r="D305" s="15"/>
      <c r="E305" s="15"/>
      <c r="F305" s="15"/>
      <c r="G305" s="15"/>
      <c r="H305" s="15"/>
      <c r="I305" s="15"/>
      <c r="J305" s="15"/>
      <c r="K305" s="15"/>
      <c r="L305" s="15"/>
      <c r="M305" s="15"/>
      <c r="N305" s="15"/>
      <c r="O305" s="15"/>
    </row>
    <row r="306" spans="2:15" x14ac:dyDescent="0.2">
      <c r="B306" s="15"/>
      <c r="C306" s="15"/>
      <c r="D306" s="15"/>
      <c r="E306" s="15"/>
      <c r="F306" s="15"/>
      <c r="G306" s="15"/>
      <c r="H306" s="15"/>
      <c r="I306" s="15"/>
      <c r="J306" s="15"/>
      <c r="K306" s="15"/>
      <c r="L306" s="15"/>
      <c r="M306" s="15"/>
      <c r="N306" s="15"/>
      <c r="O306" s="15"/>
    </row>
    <row r="307" spans="2:15" x14ac:dyDescent="0.2">
      <c r="B307" s="15"/>
      <c r="C307" s="15"/>
      <c r="D307" s="15"/>
      <c r="E307" s="15"/>
      <c r="F307" s="15"/>
      <c r="G307" s="15"/>
      <c r="H307" s="15"/>
      <c r="I307" s="15"/>
      <c r="J307" s="15"/>
      <c r="K307" s="15"/>
      <c r="L307" s="15"/>
      <c r="M307" s="15"/>
      <c r="N307" s="15"/>
      <c r="O307" s="15"/>
    </row>
    <row r="308" spans="2:15" x14ac:dyDescent="0.2">
      <c r="B308" s="15"/>
      <c r="C308" s="15"/>
      <c r="D308" s="15"/>
      <c r="E308" s="15"/>
      <c r="F308" s="15"/>
      <c r="G308" s="15"/>
      <c r="H308" s="15"/>
      <c r="I308" s="15"/>
      <c r="J308" s="15"/>
      <c r="K308" s="15"/>
      <c r="L308" s="15"/>
      <c r="M308" s="15"/>
      <c r="N308" s="15"/>
      <c r="O308" s="15"/>
    </row>
    <row r="309" spans="2:15" x14ac:dyDescent="0.2">
      <c r="B309" s="15"/>
      <c r="C309" s="15"/>
      <c r="D309" s="15"/>
      <c r="E309" s="15"/>
      <c r="F309" s="15"/>
      <c r="G309" s="15"/>
      <c r="H309" s="15"/>
      <c r="I309" s="15"/>
      <c r="J309" s="15"/>
      <c r="K309" s="15"/>
      <c r="L309" s="15"/>
      <c r="M309" s="15"/>
      <c r="N309" s="15"/>
      <c r="O309" s="15"/>
    </row>
    <row r="310" spans="2:15" x14ac:dyDescent="0.2">
      <c r="B310" s="15"/>
      <c r="C310" s="15"/>
      <c r="D310" s="15"/>
      <c r="E310" s="15"/>
      <c r="F310" s="15"/>
      <c r="G310" s="15"/>
      <c r="H310" s="15"/>
      <c r="I310" s="15"/>
      <c r="J310" s="15"/>
      <c r="K310" s="15"/>
      <c r="L310" s="15"/>
      <c r="M310" s="15"/>
      <c r="N310" s="15"/>
      <c r="O310" s="15"/>
    </row>
    <row r="311" spans="2:15" x14ac:dyDescent="0.2">
      <c r="B311" s="15"/>
      <c r="C311" s="15"/>
      <c r="D311" s="15"/>
      <c r="E311" s="15"/>
      <c r="F311" s="15"/>
      <c r="G311" s="15"/>
      <c r="H311" s="15"/>
      <c r="I311" s="15"/>
      <c r="J311" s="15"/>
      <c r="K311" s="15"/>
      <c r="L311" s="15"/>
      <c r="M311" s="15"/>
      <c r="N311" s="15"/>
      <c r="O311" s="15"/>
    </row>
    <row r="312" spans="2:15" x14ac:dyDescent="0.2">
      <c r="B312" s="15"/>
      <c r="C312" s="15"/>
      <c r="D312" s="15"/>
      <c r="E312" s="15"/>
      <c r="F312" s="15"/>
      <c r="G312" s="15"/>
      <c r="H312" s="15"/>
      <c r="I312" s="15"/>
      <c r="J312" s="15"/>
      <c r="K312" s="15"/>
      <c r="L312" s="15"/>
      <c r="M312" s="15"/>
      <c r="N312" s="15"/>
      <c r="O312" s="15"/>
    </row>
    <row r="313" spans="2:15" x14ac:dyDescent="0.2">
      <c r="B313" s="15"/>
      <c r="C313" s="15"/>
      <c r="D313" s="15"/>
      <c r="E313" s="15"/>
      <c r="F313" s="15"/>
      <c r="G313" s="15"/>
      <c r="H313" s="15"/>
      <c r="I313" s="15"/>
      <c r="J313" s="15"/>
      <c r="K313" s="15"/>
      <c r="L313" s="15"/>
      <c r="M313" s="15"/>
      <c r="N313" s="15"/>
      <c r="O313" s="15"/>
    </row>
    <row r="314" spans="2:15" x14ac:dyDescent="0.2">
      <c r="B314" s="15"/>
      <c r="C314" s="15"/>
      <c r="D314" s="15"/>
      <c r="E314" s="15"/>
      <c r="F314" s="15"/>
      <c r="G314" s="15"/>
      <c r="H314" s="15"/>
      <c r="I314" s="15"/>
      <c r="J314" s="15"/>
      <c r="K314" s="15"/>
      <c r="L314" s="15"/>
      <c r="M314" s="15"/>
      <c r="N314" s="15"/>
      <c r="O314" s="15"/>
    </row>
    <row r="315" spans="2:15" x14ac:dyDescent="0.2">
      <c r="B315" s="15"/>
      <c r="C315" s="15"/>
      <c r="D315" s="15"/>
      <c r="E315" s="15"/>
      <c r="F315" s="15"/>
      <c r="G315" s="15"/>
      <c r="H315" s="15"/>
      <c r="I315" s="15"/>
      <c r="J315" s="15"/>
      <c r="K315" s="15"/>
      <c r="L315" s="15"/>
      <c r="M315" s="15"/>
      <c r="N315" s="15"/>
      <c r="O315" s="15"/>
    </row>
    <row r="316" spans="2:15" x14ac:dyDescent="0.2">
      <c r="B316" s="15"/>
      <c r="C316" s="15"/>
      <c r="D316" s="15"/>
      <c r="E316" s="15"/>
      <c r="F316" s="15"/>
      <c r="G316" s="15"/>
      <c r="H316" s="15"/>
      <c r="I316" s="15"/>
      <c r="J316" s="15"/>
      <c r="K316" s="15"/>
      <c r="L316" s="15"/>
      <c r="M316" s="15"/>
      <c r="N316" s="15"/>
      <c r="O316" s="15"/>
    </row>
    <row r="317" spans="2:15" x14ac:dyDescent="0.2">
      <c r="B317" s="15"/>
      <c r="C317" s="15"/>
      <c r="D317" s="15"/>
      <c r="E317" s="15"/>
      <c r="F317" s="15"/>
      <c r="G317" s="15"/>
      <c r="H317" s="15"/>
      <c r="I317" s="15"/>
      <c r="J317" s="15"/>
      <c r="K317" s="15"/>
      <c r="L317" s="15"/>
      <c r="M317" s="15"/>
      <c r="N317" s="15"/>
      <c r="O317" s="15"/>
    </row>
    <row r="318" spans="2:15" x14ac:dyDescent="0.2">
      <c r="B318" s="15"/>
      <c r="C318" s="15"/>
      <c r="D318" s="15"/>
      <c r="E318" s="15"/>
      <c r="F318" s="15"/>
      <c r="G318" s="15"/>
      <c r="H318" s="15"/>
      <c r="I318" s="15"/>
      <c r="J318" s="15"/>
      <c r="K318" s="15"/>
      <c r="L318" s="15"/>
      <c r="M318" s="15"/>
      <c r="N318" s="15"/>
      <c r="O318" s="15"/>
    </row>
    <row r="319" spans="2:15" x14ac:dyDescent="0.2">
      <c r="B319" s="15"/>
      <c r="C319" s="15"/>
      <c r="D319" s="15"/>
      <c r="E319" s="15"/>
      <c r="F319" s="15"/>
      <c r="G319" s="15"/>
      <c r="H319" s="15"/>
      <c r="I319" s="15"/>
      <c r="J319" s="15"/>
      <c r="K319" s="15"/>
      <c r="L319" s="15"/>
      <c r="M319" s="15"/>
      <c r="N319" s="15"/>
      <c r="O319" s="15"/>
    </row>
    <row r="320" spans="2:15" x14ac:dyDescent="0.2">
      <c r="B320" s="15"/>
      <c r="C320" s="15"/>
      <c r="D320" s="15"/>
      <c r="E320" s="15"/>
      <c r="F320" s="15"/>
      <c r="G320" s="15"/>
      <c r="H320" s="15"/>
      <c r="I320" s="15"/>
      <c r="J320" s="15"/>
      <c r="K320" s="15"/>
      <c r="L320" s="15"/>
      <c r="M320" s="15"/>
      <c r="N320" s="15"/>
      <c r="O320" s="15"/>
    </row>
    <row r="321" spans="2:15" x14ac:dyDescent="0.2">
      <c r="B321" s="15"/>
      <c r="C321" s="15"/>
      <c r="D321" s="15"/>
      <c r="E321" s="15"/>
      <c r="F321" s="15"/>
      <c r="G321" s="15"/>
      <c r="H321" s="15"/>
      <c r="I321" s="15"/>
      <c r="J321" s="15"/>
      <c r="K321" s="15"/>
      <c r="L321" s="15"/>
      <c r="M321" s="15"/>
      <c r="N321" s="15"/>
      <c r="O321" s="15"/>
    </row>
    <row r="322" spans="2:15" x14ac:dyDescent="0.2">
      <c r="B322" s="15"/>
      <c r="C322" s="15"/>
      <c r="D322" s="15"/>
      <c r="E322" s="15"/>
      <c r="F322" s="15"/>
      <c r="G322" s="15"/>
      <c r="H322" s="15"/>
      <c r="I322" s="15"/>
      <c r="J322" s="15"/>
      <c r="K322" s="15"/>
      <c r="L322" s="15"/>
      <c r="M322" s="15"/>
      <c r="N322" s="15"/>
      <c r="O322" s="15"/>
    </row>
    <row r="323" spans="2:15" x14ac:dyDescent="0.2">
      <c r="B323" s="15"/>
      <c r="C323" s="15"/>
      <c r="D323" s="15"/>
      <c r="E323" s="15"/>
      <c r="F323" s="15"/>
      <c r="G323" s="15"/>
      <c r="H323" s="15"/>
      <c r="I323" s="15"/>
      <c r="J323" s="15"/>
      <c r="K323" s="15"/>
      <c r="L323" s="15"/>
      <c r="M323" s="15"/>
      <c r="N323" s="15"/>
      <c r="O323" s="15"/>
    </row>
    <row r="324" spans="2:15" x14ac:dyDescent="0.2">
      <c r="B324" s="15"/>
      <c r="C324" s="15"/>
      <c r="D324" s="15"/>
      <c r="E324" s="15"/>
      <c r="F324" s="15"/>
      <c r="G324" s="15"/>
      <c r="H324" s="15"/>
      <c r="I324" s="15"/>
      <c r="J324" s="15"/>
      <c r="K324" s="15"/>
      <c r="L324" s="15"/>
      <c r="M324" s="15"/>
      <c r="N324" s="15"/>
      <c r="O324" s="15"/>
    </row>
    <row r="325" spans="2:15" x14ac:dyDescent="0.2">
      <c r="B325" s="15"/>
      <c r="C325" s="15"/>
      <c r="D325" s="15"/>
      <c r="E325" s="15"/>
      <c r="F325" s="15"/>
      <c r="G325" s="15"/>
      <c r="H325" s="15"/>
      <c r="I325" s="15"/>
      <c r="J325" s="15"/>
      <c r="K325" s="15"/>
      <c r="L325" s="15"/>
      <c r="M325" s="15"/>
      <c r="N325" s="15"/>
      <c r="O325" s="15"/>
    </row>
    <row r="326" spans="2:15" x14ac:dyDescent="0.2">
      <c r="B326" s="15"/>
      <c r="C326" s="15"/>
      <c r="D326" s="15"/>
      <c r="E326" s="15"/>
      <c r="F326" s="15"/>
      <c r="G326" s="15"/>
      <c r="H326" s="15"/>
      <c r="I326" s="15"/>
      <c r="J326" s="15"/>
      <c r="K326" s="15"/>
      <c r="L326" s="15"/>
      <c r="M326" s="15"/>
      <c r="N326" s="15"/>
      <c r="O326" s="15"/>
    </row>
    <row r="327" spans="2:15" x14ac:dyDescent="0.2">
      <c r="B327" s="15"/>
      <c r="C327" s="15"/>
      <c r="D327" s="15"/>
      <c r="E327" s="15"/>
      <c r="F327" s="15"/>
      <c r="G327" s="15"/>
      <c r="H327" s="15"/>
      <c r="I327" s="15"/>
      <c r="J327" s="15"/>
      <c r="K327" s="15"/>
      <c r="L327" s="15"/>
      <c r="M327" s="15"/>
      <c r="N327" s="15"/>
      <c r="O327" s="15"/>
    </row>
    <row r="328" spans="2:15" x14ac:dyDescent="0.2">
      <c r="B328" s="15"/>
      <c r="C328" s="15"/>
      <c r="D328" s="15"/>
      <c r="E328" s="15"/>
      <c r="F328" s="15"/>
      <c r="G328" s="15"/>
      <c r="H328" s="15"/>
      <c r="I328" s="15"/>
      <c r="J328" s="15"/>
      <c r="K328" s="15"/>
      <c r="L328" s="15"/>
      <c r="M328" s="15"/>
      <c r="N328" s="15"/>
      <c r="O328" s="15"/>
    </row>
    <row r="329" spans="2:15" x14ac:dyDescent="0.2">
      <c r="B329" s="15"/>
      <c r="C329" s="15"/>
      <c r="D329" s="15"/>
      <c r="E329" s="15"/>
      <c r="F329" s="15"/>
      <c r="G329" s="15"/>
      <c r="H329" s="15"/>
      <c r="I329" s="15"/>
      <c r="J329" s="15"/>
      <c r="K329" s="15"/>
      <c r="L329" s="15"/>
      <c r="M329" s="15"/>
      <c r="N329" s="15"/>
      <c r="O329" s="15"/>
    </row>
    <row r="330" spans="2:15" x14ac:dyDescent="0.2">
      <c r="B330" s="15"/>
      <c r="C330" s="15"/>
      <c r="D330" s="15"/>
      <c r="E330" s="15"/>
      <c r="F330" s="15"/>
      <c r="G330" s="15"/>
      <c r="H330" s="15"/>
      <c r="I330" s="15"/>
      <c r="J330" s="15"/>
      <c r="K330" s="15"/>
      <c r="L330" s="15"/>
      <c r="M330" s="15"/>
      <c r="N330" s="15"/>
      <c r="O330" s="15"/>
    </row>
    <row r="331" spans="2:15" x14ac:dyDescent="0.2">
      <c r="B331" s="15"/>
      <c r="C331" s="15"/>
      <c r="D331" s="15"/>
      <c r="E331" s="15"/>
      <c r="F331" s="15"/>
      <c r="G331" s="15"/>
      <c r="H331" s="15"/>
      <c r="I331" s="15"/>
      <c r="J331" s="15"/>
      <c r="K331" s="15"/>
      <c r="L331" s="15"/>
      <c r="M331" s="15"/>
      <c r="N331" s="15"/>
      <c r="O331" s="15"/>
    </row>
    <row r="332" spans="2:15" x14ac:dyDescent="0.2">
      <c r="B332" s="15"/>
      <c r="C332" s="15"/>
      <c r="D332" s="15"/>
      <c r="E332" s="15"/>
      <c r="F332" s="15"/>
      <c r="G332" s="15"/>
      <c r="H332" s="15"/>
      <c r="I332" s="15"/>
      <c r="J332" s="15"/>
      <c r="K332" s="15"/>
      <c r="L332" s="15"/>
      <c r="M332" s="15"/>
      <c r="N332" s="15"/>
      <c r="O332" s="15"/>
    </row>
    <row r="333" spans="2:15" x14ac:dyDescent="0.2">
      <c r="B333" s="15"/>
      <c r="C333" s="15"/>
      <c r="D333" s="15"/>
      <c r="E333" s="15"/>
      <c r="F333" s="15"/>
      <c r="G333" s="15"/>
      <c r="H333" s="15"/>
      <c r="I333" s="15"/>
      <c r="J333" s="15"/>
      <c r="K333" s="15"/>
      <c r="L333" s="15"/>
      <c r="M333" s="15"/>
      <c r="N333" s="15"/>
      <c r="O333" s="15"/>
    </row>
    <row r="334" spans="2:15" x14ac:dyDescent="0.2">
      <c r="B334" s="15"/>
      <c r="C334" s="15"/>
      <c r="D334" s="15"/>
      <c r="E334" s="15"/>
      <c r="F334" s="15"/>
      <c r="G334" s="15"/>
      <c r="H334" s="15"/>
      <c r="I334" s="15"/>
      <c r="J334" s="15"/>
      <c r="K334" s="15"/>
      <c r="L334" s="15"/>
      <c r="M334" s="15"/>
      <c r="N334" s="15"/>
      <c r="O334" s="15"/>
    </row>
    <row r="335" spans="2:15" x14ac:dyDescent="0.2">
      <c r="B335" s="15"/>
      <c r="C335" s="15"/>
      <c r="D335" s="15"/>
      <c r="E335" s="15"/>
      <c r="F335" s="15"/>
      <c r="G335" s="15"/>
      <c r="H335" s="15"/>
      <c r="I335" s="15"/>
      <c r="J335" s="15"/>
      <c r="K335" s="15"/>
      <c r="L335" s="15"/>
      <c r="M335" s="15"/>
      <c r="N335" s="15"/>
      <c r="O335" s="15"/>
    </row>
    <row r="336" spans="2:15" x14ac:dyDescent="0.2">
      <c r="B336" s="15"/>
      <c r="C336" s="15"/>
      <c r="D336" s="15"/>
      <c r="E336" s="15"/>
      <c r="F336" s="15"/>
      <c r="G336" s="15"/>
      <c r="H336" s="15"/>
      <c r="I336" s="15"/>
      <c r="J336" s="15"/>
      <c r="K336" s="15"/>
      <c r="L336" s="15"/>
      <c r="M336" s="15"/>
      <c r="N336" s="15"/>
      <c r="O336" s="15"/>
    </row>
    <row r="337" spans="2:15" x14ac:dyDescent="0.2">
      <c r="B337" s="15"/>
      <c r="C337" s="15"/>
      <c r="D337" s="15"/>
      <c r="E337" s="15"/>
      <c r="F337" s="15"/>
      <c r="G337" s="15"/>
      <c r="H337" s="15"/>
      <c r="I337" s="15"/>
      <c r="J337" s="15"/>
      <c r="K337" s="15"/>
      <c r="L337" s="15"/>
      <c r="M337" s="15"/>
      <c r="N337" s="15"/>
      <c r="O337" s="15"/>
    </row>
    <row r="338" spans="2:15" x14ac:dyDescent="0.2">
      <c r="B338" s="15"/>
      <c r="C338" s="15"/>
      <c r="D338" s="15"/>
      <c r="E338" s="15"/>
      <c r="F338" s="15"/>
      <c r="G338" s="15"/>
      <c r="H338" s="15"/>
      <c r="I338" s="15"/>
      <c r="J338" s="15"/>
      <c r="K338" s="15"/>
      <c r="L338" s="15"/>
      <c r="M338" s="15"/>
      <c r="N338" s="15"/>
      <c r="O338" s="15"/>
    </row>
    <row r="339" spans="2:15" x14ac:dyDescent="0.2">
      <c r="B339" s="15"/>
      <c r="C339" s="15"/>
      <c r="D339" s="15"/>
      <c r="E339" s="15"/>
      <c r="F339" s="15"/>
      <c r="G339" s="15"/>
      <c r="H339" s="15"/>
      <c r="I339" s="15"/>
      <c r="J339" s="15"/>
      <c r="K339" s="15"/>
      <c r="L339" s="15"/>
      <c r="M339" s="15"/>
      <c r="N339" s="15"/>
      <c r="O339" s="15"/>
    </row>
    <row r="340" spans="2:15" x14ac:dyDescent="0.2">
      <c r="B340" s="15"/>
      <c r="C340" s="15"/>
      <c r="D340" s="15"/>
      <c r="E340" s="15"/>
      <c r="F340" s="15"/>
      <c r="G340" s="15"/>
      <c r="H340" s="15"/>
      <c r="I340" s="15"/>
      <c r="J340" s="15"/>
      <c r="K340" s="15"/>
      <c r="L340" s="15"/>
      <c r="M340" s="15"/>
      <c r="N340" s="15"/>
      <c r="O340" s="15"/>
    </row>
    <row r="341" spans="2:15" x14ac:dyDescent="0.2">
      <c r="B341" s="15"/>
      <c r="C341" s="15"/>
      <c r="D341" s="15"/>
      <c r="E341" s="15"/>
      <c r="F341" s="15"/>
      <c r="G341" s="15"/>
      <c r="H341" s="15"/>
      <c r="I341" s="15"/>
      <c r="J341" s="15"/>
      <c r="K341" s="15"/>
      <c r="L341" s="15"/>
      <c r="M341" s="15"/>
      <c r="N341" s="15"/>
      <c r="O341" s="15"/>
    </row>
    <row r="342" spans="2:15" x14ac:dyDescent="0.2">
      <c r="B342" s="15"/>
      <c r="C342" s="15"/>
      <c r="D342" s="15"/>
      <c r="E342" s="15"/>
      <c r="F342" s="15"/>
      <c r="G342" s="15"/>
      <c r="H342" s="15"/>
      <c r="I342" s="15"/>
      <c r="J342" s="15"/>
      <c r="K342" s="15"/>
      <c r="L342" s="15"/>
      <c r="M342" s="15"/>
      <c r="N342" s="15"/>
      <c r="O342" s="15"/>
    </row>
    <row r="343" spans="2:15" x14ac:dyDescent="0.2">
      <c r="B343" s="15"/>
      <c r="C343" s="15"/>
      <c r="D343" s="15"/>
      <c r="E343" s="15"/>
      <c r="F343" s="15"/>
      <c r="G343" s="15"/>
      <c r="H343" s="15"/>
      <c r="I343" s="15"/>
      <c r="J343" s="15"/>
      <c r="K343" s="15"/>
      <c r="L343" s="15"/>
      <c r="M343" s="15"/>
      <c r="N343" s="15"/>
      <c r="O343" s="15"/>
    </row>
    <row r="344" spans="2:15" x14ac:dyDescent="0.2">
      <c r="B344" s="15"/>
      <c r="C344" s="15"/>
      <c r="D344" s="15"/>
      <c r="E344" s="15"/>
      <c r="F344" s="15"/>
      <c r="G344" s="15"/>
      <c r="H344" s="15"/>
      <c r="I344" s="15"/>
      <c r="J344" s="15"/>
      <c r="K344" s="15"/>
      <c r="L344" s="15"/>
      <c r="M344" s="15"/>
      <c r="N344" s="15"/>
      <c r="O344" s="15"/>
    </row>
    <row r="345" spans="2:15" x14ac:dyDescent="0.2">
      <c r="B345" s="15"/>
      <c r="C345" s="15"/>
      <c r="D345" s="15"/>
      <c r="E345" s="15"/>
      <c r="F345" s="15"/>
      <c r="G345" s="15"/>
      <c r="H345" s="15"/>
      <c r="I345" s="15"/>
      <c r="J345" s="15"/>
      <c r="K345" s="15"/>
      <c r="L345" s="15"/>
      <c r="M345" s="15"/>
      <c r="N345" s="15"/>
      <c r="O345" s="15"/>
    </row>
    <row r="346" spans="2:15" x14ac:dyDescent="0.2">
      <c r="B346" s="15"/>
      <c r="C346" s="15"/>
      <c r="D346" s="15"/>
      <c r="E346" s="15"/>
      <c r="F346" s="15"/>
      <c r="G346" s="15"/>
      <c r="H346" s="15"/>
      <c r="I346" s="15"/>
      <c r="J346" s="15"/>
      <c r="K346" s="15"/>
      <c r="L346" s="15"/>
      <c r="M346" s="15"/>
      <c r="N346" s="15"/>
      <c r="O346" s="15"/>
    </row>
    <row r="347" spans="2:15" x14ac:dyDescent="0.2">
      <c r="B347" s="15"/>
      <c r="C347" s="15"/>
      <c r="D347" s="15"/>
      <c r="E347" s="15"/>
      <c r="F347" s="15"/>
      <c r="G347" s="15"/>
      <c r="H347" s="15"/>
      <c r="I347" s="15"/>
      <c r="J347" s="15"/>
      <c r="K347" s="15"/>
      <c r="L347" s="15"/>
      <c r="M347" s="15"/>
      <c r="N347" s="15"/>
      <c r="O347" s="15"/>
    </row>
    <row r="348" spans="2:15" x14ac:dyDescent="0.2">
      <c r="B348" s="15"/>
      <c r="C348" s="15"/>
      <c r="D348" s="15"/>
      <c r="E348" s="15"/>
      <c r="F348" s="15"/>
      <c r="G348" s="15"/>
      <c r="H348" s="15"/>
      <c r="I348" s="15"/>
      <c r="J348" s="15"/>
      <c r="K348" s="15"/>
      <c r="L348" s="15"/>
      <c r="M348" s="15"/>
      <c r="N348" s="15"/>
      <c r="O348" s="15"/>
    </row>
    <row r="349" spans="2:15" x14ac:dyDescent="0.2">
      <c r="B349" s="15"/>
      <c r="C349" s="15"/>
      <c r="D349" s="15"/>
      <c r="E349" s="15"/>
      <c r="F349" s="15"/>
      <c r="G349" s="15"/>
      <c r="H349" s="15"/>
      <c r="I349" s="15"/>
      <c r="J349" s="15"/>
      <c r="K349" s="15"/>
      <c r="L349" s="15"/>
      <c r="M349" s="15"/>
      <c r="N349" s="15"/>
      <c r="O349" s="15"/>
    </row>
    <row r="350" spans="2:15" x14ac:dyDescent="0.2">
      <c r="B350" s="15"/>
      <c r="C350" s="15"/>
      <c r="D350" s="15"/>
      <c r="E350" s="15"/>
      <c r="F350" s="15"/>
      <c r="G350" s="15"/>
      <c r="H350" s="15"/>
      <c r="I350" s="15"/>
      <c r="J350" s="15"/>
      <c r="K350" s="15"/>
      <c r="L350" s="15"/>
      <c r="M350" s="15"/>
      <c r="N350" s="15"/>
      <c r="O350" s="15"/>
    </row>
    <row r="351" spans="2:15" x14ac:dyDescent="0.2">
      <c r="B351" s="15"/>
      <c r="C351" s="15"/>
      <c r="D351" s="15"/>
      <c r="E351" s="15"/>
      <c r="F351" s="15"/>
      <c r="G351" s="15"/>
      <c r="H351" s="15"/>
      <c r="I351" s="15"/>
      <c r="J351" s="15"/>
      <c r="K351" s="15"/>
      <c r="L351" s="15"/>
      <c r="M351" s="15"/>
      <c r="N351" s="15"/>
      <c r="O351" s="15"/>
    </row>
    <row r="352" spans="2:15" x14ac:dyDescent="0.2">
      <c r="B352" s="15"/>
      <c r="C352" s="15"/>
      <c r="D352" s="15"/>
      <c r="E352" s="15"/>
      <c r="F352" s="15"/>
      <c r="G352" s="15"/>
      <c r="H352" s="15"/>
      <c r="I352" s="15"/>
      <c r="J352" s="15"/>
      <c r="K352" s="15"/>
      <c r="L352" s="15"/>
      <c r="M352" s="15"/>
      <c r="N352" s="15"/>
      <c r="O352" s="15"/>
    </row>
    <row r="353" spans="2:15" x14ac:dyDescent="0.2">
      <c r="B353" s="15"/>
      <c r="C353" s="15"/>
      <c r="D353" s="15"/>
      <c r="E353" s="15"/>
      <c r="F353" s="15"/>
      <c r="G353" s="15"/>
      <c r="H353" s="15"/>
      <c r="I353" s="15"/>
      <c r="J353" s="15"/>
      <c r="K353" s="15"/>
      <c r="L353" s="15"/>
      <c r="M353" s="15"/>
      <c r="N353" s="15"/>
      <c r="O353" s="15"/>
    </row>
    <row r="354" spans="2:15" x14ac:dyDescent="0.2">
      <c r="B354" s="15"/>
      <c r="C354" s="15"/>
      <c r="D354" s="15"/>
      <c r="E354" s="15"/>
      <c r="F354" s="15"/>
      <c r="G354" s="15"/>
      <c r="H354" s="15"/>
      <c r="I354" s="15"/>
      <c r="J354" s="15"/>
      <c r="K354" s="15"/>
      <c r="L354" s="15"/>
      <c r="M354" s="15"/>
      <c r="N354" s="15"/>
      <c r="O354" s="15"/>
    </row>
    <row r="355" spans="2:15" x14ac:dyDescent="0.2">
      <c r="B355" s="15"/>
      <c r="C355" s="15"/>
      <c r="D355" s="15"/>
      <c r="E355" s="15"/>
      <c r="F355" s="15"/>
      <c r="G355" s="15"/>
      <c r="H355" s="15"/>
      <c r="I355" s="15"/>
      <c r="J355" s="15"/>
      <c r="K355" s="15"/>
      <c r="L355" s="15"/>
      <c r="M355" s="15"/>
      <c r="N355" s="15"/>
      <c r="O355" s="15"/>
    </row>
    <row r="356" spans="2:15" x14ac:dyDescent="0.2">
      <c r="B356" s="15"/>
      <c r="C356" s="15"/>
      <c r="D356" s="15"/>
      <c r="E356" s="15"/>
      <c r="F356" s="15"/>
      <c r="G356" s="15"/>
      <c r="H356" s="15"/>
      <c r="I356" s="15"/>
      <c r="J356" s="15"/>
      <c r="K356" s="15"/>
      <c r="L356" s="15"/>
      <c r="M356" s="15"/>
      <c r="N356" s="15"/>
      <c r="O356" s="15"/>
    </row>
    <row r="357" spans="2:15" x14ac:dyDescent="0.2">
      <c r="B357" s="15"/>
      <c r="C357" s="15"/>
      <c r="D357" s="15"/>
      <c r="E357" s="15"/>
      <c r="F357" s="15"/>
      <c r="G357" s="15"/>
      <c r="H357" s="15"/>
      <c r="I357" s="15"/>
      <c r="J357" s="15"/>
      <c r="K357" s="15"/>
      <c r="L357" s="15"/>
      <c r="M357" s="15"/>
      <c r="N357" s="15"/>
      <c r="O357" s="15"/>
    </row>
    <row r="358" spans="2:15" x14ac:dyDescent="0.2">
      <c r="B358" s="15"/>
      <c r="C358" s="15"/>
      <c r="D358" s="15"/>
      <c r="E358" s="15"/>
      <c r="F358" s="15"/>
      <c r="G358" s="15"/>
      <c r="H358" s="15"/>
      <c r="I358" s="15"/>
      <c r="J358" s="15"/>
      <c r="K358" s="15"/>
      <c r="L358" s="15"/>
      <c r="M358" s="15"/>
      <c r="N358" s="15"/>
      <c r="O358" s="15"/>
    </row>
    <row r="359" spans="2:15" x14ac:dyDescent="0.2">
      <c r="B359" s="15"/>
      <c r="C359" s="15"/>
      <c r="D359" s="15"/>
      <c r="E359" s="15"/>
      <c r="F359" s="15"/>
      <c r="G359" s="15"/>
      <c r="H359" s="15"/>
      <c r="I359" s="15"/>
      <c r="J359" s="15"/>
      <c r="K359" s="15"/>
      <c r="L359" s="15"/>
      <c r="M359" s="15"/>
      <c r="N359" s="15"/>
      <c r="O359" s="15"/>
    </row>
    <row r="360" spans="2:15" x14ac:dyDescent="0.2">
      <c r="B360" s="15"/>
      <c r="C360" s="15"/>
      <c r="D360" s="15"/>
      <c r="E360" s="15"/>
      <c r="F360" s="15"/>
      <c r="G360" s="15"/>
      <c r="H360" s="15"/>
      <c r="I360" s="15"/>
      <c r="J360" s="15"/>
      <c r="K360" s="15"/>
      <c r="L360" s="15"/>
      <c r="M360" s="15"/>
      <c r="N360" s="15"/>
      <c r="O360" s="15"/>
    </row>
    <row r="361" spans="2:15" x14ac:dyDescent="0.2">
      <c r="B361" s="15"/>
      <c r="C361" s="15"/>
      <c r="D361" s="15"/>
      <c r="E361" s="15"/>
      <c r="F361" s="15"/>
      <c r="G361" s="15"/>
      <c r="H361" s="15"/>
      <c r="I361" s="15"/>
      <c r="J361" s="15"/>
      <c r="K361" s="15"/>
      <c r="L361" s="15"/>
      <c r="M361" s="15"/>
      <c r="N361" s="15"/>
      <c r="O361" s="15"/>
    </row>
    <row r="362" spans="2:15" x14ac:dyDescent="0.2">
      <c r="B362" s="15"/>
      <c r="C362" s="15"/>
      <c r="D362" s="15"/>
      <c r="E362" s="15"/>
      <c r="F362" s="15"/>
      <c r="G362" s="15"/>
      <c r="H362" s="15"/>
      <c r="I362" s="15"/>
      <c r="J362" s="15"/>
      <c r="K362" s="15"/>
      <c r="L362" s="15"/>
      <c r="M362" s="15"/>
      <c r="N362" s="15"/>
      <c r="O362" s="15"/>
    </row>
    <row r="363" spans="2:15" x14ac:dyDescent="0.2">
      <c r="B363" s="15"/>
      <c r="C363" s="15"/>
      <c r="D363" s="15"/>
      <c r="E363" s="15"/>
      <c r="F363" s="15"/>
      <c r="G363" s="15"/>
      <c r="H363" s="15"/>
      <c r="I363" s="15"/>
      <c r="J363" s="15"/>
      <c r="K363" s="15"/>
      <c r="L363" s="15"/>
      <c r="M363" s="15"/>
      <c r="N363" s="15"/>
      <c r="O363" s="15"/>
    </row>
    <row r="364" spans="2:15" x14ac:dyDescent="0.2">
      <c r="B364" s="15"/>
      <c r="C364" s="15"/>
      <c r="D364" s="15"/>
      <c r="E364" s="15"/>
      <c r="F364" s="15"/>
      <c r="G364" s="15"/>
      <c r="H364" s="15"/>
      <c r="I364" s="15"/>
      <c r="J364" s="15"/>
      <c r="K364" s="15"/>
      <c r="L364" s="15"/>
      <c r="M364" s="15"/>
      <c r="N364" s="15"/>
      <c r="O364" s="15"/>
    </row>
    <row r="365" spans="2:15" x14ac:dyDescent="0.2">
      <c r="B365" s="15"/>
      <c r="C365" s="15"/>
      <c r="D365" s="15"/>
      <c r="E365" s="15"/>
      <c r="F365" s="15"/>
      <c r="G365" s="15"/>
      <c r="H365" s="15"/>
      <c r="I365" s="15"/>
      <c r="J365" s="15"/>
      <c r="K365" s="15"/>
      <c r="L365" s="15"/>
      <c r="M365" s="15"/>
      <c r="N365" s="15"/>
      <c r="O365" s="15"/>
    </row>
    <row r="366" spans="2:15" x14ac:dyDescent="0.2">
      <c r="B366" s="15"/>
      <c r="C366" s="15"/>
      <c r="D366" s="15"/>
      <c r="E366" s="15"/>
      <c r="F366" s="15"/>
      <c r="G366" s="15"/>
      <c r="H366" s="15"/>
      <c r="I366" s="15"/>
      <c r="J366" s="15"/>
      <c r="K366" s="15"/>
      <c r="L366" s="15"/>
      <c r="M366" s="15"/>
      <c r="N366" s="15"/>
      <c r="O366" s="15"/>
    </row>
    <row r="367" spans="2:15" x14ac:dyDescent="0.2">
      <c r="B367" s="15"/>
      <c r="C367" s="15"/>
      <c r="D367" s="15"/>
      <c r="E367" s="15"/>
      <c r="F367" s="15"/>
      <c r="G367" s="15"/>
      <c r="H367" s="15"/>
      <c r="I367" s="15"/>
      <c r="J367" s="15"/>
      <c r="K367" s="15"/>
      <c r="L367" s="15"/>
      <c r="M367" s="15"/>
      <c r="N367" s="15"/>
      <c r="O367" s="15"/>
    </row>
    <row r="368" spans="2:15" x14ac:dyDescent="0.2">
      <c r="B368" s="15"/>
      <c r="C368" s="15"/>
      <c r="D368" s="15"/>
      <c r="E368" s="15"/>
      <c r="F368" s="15"/>
      <c r="G368" s="15"/>
      <c r="H368" s="15"/>
      <c r="I368" s="15"/>
      <c r="J368" s="15"/>
      <c r="K368" s="15"/>
      <c r="L368" s="15"/>
      <c r="M368" s="15"/>
      <c r="N368" s="15"/>
      <c r="O368" s="15"/>
    </row>
    <row r="369" spans="2:15" x14ac:dyDescent="0.2">
      <c r="B369" s="15"/>
      <c r="C369" s="15"/>
      <c r="D369" s="15"/>
      <c r="E369" s="15"/>
      <c r="F369" s="15"/>
      <c r="G369" s="15"/>
      <c r="H369" s="15"/>
      <c r="I369" s="15"/>
      <c r="J369" s="15"/>
      <c r="K369" s="15"/>
      <c r="L369" s="15"/>
      <c r="M369" s="15"/>
      <c r="N369" s="15"/>
      <c r="O369" s="15"/>
    </row>
    <row r="370" spans="2:15" x14ac:dyDescent="0.2">
      <c r="B370" s="15"/>
      <c r="C370" s="15"/>
      <c r="D370" s="15"/>
      <c r="E370" s="15"/>
      <c r="F370" s="15"/>
      <c r="G370" s="15"/>
      <c r="H370" s="15"/>
      <c r="I370" s="15"/>
      <c r="J370" s="15"/>
      <c r="K370" s="15"/>
      <c r="L370" s="15"/>
      <c r="M370" s="15"/>
      <c r="N370" s="15"/>
      <c r="O370" s="15"/>
    </row>
    <row r="371" spans="2:15" x14ac:dyDescent="0.2">
      <c r="B371" s="15"/>
      <c r="C371" s="15"/>
      <c r="D371" s="15"/>
      <c r="E371" s="15"/>
      <c r="F371" s="15"/>
      <c r="G371" s="15"/>
      <c r="H371" s="15"/>
      <c r="I371" s="15"/>
      <c r="J371" s="15"/>
      <c r="K371" s="15"/>
      <c r="L371" s="15"/>
      <c r="M371" s="15"/>
      <c r="N371" s="15"/>
      <c r="O371" s="15"/>
    </row>
    <row r="372" spans="2:15" x14ac:dyDescent="0.2">
      <c r="B372" s="15"/>
      <c r="C372" s="15"/>
      <c r="D372" s="15"/>
      <c r="E372" s="15"/>
      <c r="F372" s="15"/>
      <c r="G372" s="15"/>
      <c r="H372" s="15"/>
      <c r="I372" s="15"/>
      <c r="J372" s="15"/>
      <c r="K372" s="15"/>
      <c r="L372" s="15"/>
      <c r="M372" s="15"/>
      <c r="N372" s="15"/>
      <c r="O372" s="15"/>
    </row>
    <row r="373" spans="2:15" x14ac:dyDescent="0.2">
      <c r="B373" s="15"/>
      <c r="C373" s="15"/>
      <c r="D373" s="15"/>
      <c r="E373" s="15"/>
      <c r="F373" s="15"/>
      <c r="G373" s="15"/>
      <c r="H373" s="15"/>
      <c r="I373" s="15"/>
      <c r="J373" s="15"/>
      <c r="K373" s="15"/>
      <c r="L373" s="15"/>
      <c r="M373" s="15"/>
      <c r="N373" s="15"/>
      <c r="O373" s="15"/>
    </row>
    <row r="374" spans="2:15" x14ac:dyDescent="0.2">
      <c r="B374" s="15"/>
      <c r="C374" s="15"/>
      <c r="D374" s="15"/>
      <c r="E374" s="15"/>
      <c r="F374" s="15"/>
      <c r="G374" s="15"/>
      <c r="H374" s="15"/>
      <c r="I374" s="15"/>
      <c r="J374" s="15"/>
      <c r="K374" s="15"/>
      <c r="L374" s="15"/>
      <c r="M374" s="15"/>
      <c r="N374" s="15"/>
      <c r="O374" s="15"/>
    </row>
    <row r="375" spans="2:15" x14ac:dyDescent="0.2">
      <c r="B375" s="15"/>
      <c r="C375" s="15"/>
      <c r="D375" s="15"/>
      <c r="E375" s="15"/>
      <c r="F375" s="15"/>
      <c r="G375" s="15"/>
      <c r="H375" s="15"/>
      <c r="I375" s="15"/>
      <c r="J375" s="15"/>
      <c r="K375" s="15"/>
      <c r="L375" s="15"/>
      <c r="M375" s="15"/>
      <c r="N375" s="15"/>
      <c r="O375" s="15"/>
    </row>
    <row r="376" spans="2:15" x14ac:dyDescent="0.2">
      <c r="B376" s="15"/>
      <c r="C376" s="15"/>
      <c r="D376" s="15"/>
      <c r="E376" s="15"/>
      <c r="F376" s="15"/>
      <c r="G376" s="15"/>
      <c r="H376" s="15"/>
      <c r="I376" s="15"/>
      <c r="J376" s="15"/>
      <c r="K376" s="15"/>
      <c r="L376" s="15"/>
      <c r="M376" s="15"/>
      <c r="N376" s="15"/>
      <c r="O376" s="15"/>
    </row>
    <row r="377" spans="2:15" x14ac:dyDescent="0.2">
      <c r="B377" s="15"/>
      <c r="C377" s="15"/>
      <c r="D377" s="15"/>
      <c r="E377" s="15"/>
      <c r="F377" s="15"/>
      <c r="G377" s="15"/>
      <c r="H377" s="15"/>
      <c r="I377" s="15"/>
      <c r="J377" s="15"/>
      <c r="K377" s="15"/>
      <c r="L377" s="15"/>
      <c r="M377" s="15"/>
      <c r="N377" s="15"/>
      <c r="O377" s="15"/>
    </row>
    <row r="378" spans="2:15" x14ac:dyDescent="0.2">
      <c r="B378" s="15"/>
      <c r="C378" s="15"/>
      <c r="D378" s="15"/>
      <c r="E378" s="15"/>
      <c r="F378" s="15"/>
      <c r="G378" s="15"/>
      <c r="H378" s="15"/>
      <c r="I378" s="15"/>
      <c r="J378" s="15"/>
      <c r="K378" s="15"/>
      <c r="L378" s="15"/>
      <c r="M378" s="15"/>
      <c r="N378" s="15"/>
      <c r="O378" s="15"/>
    </row>
    <row r="379" spans="2:15" x14ac:dyDescent="0.2">
      <c r="B379" s="15"/>
      <c r="C379" s="15"/>
      <c r="D379" s="15"/>
      <c r="E379" s="15"/>
      <c r="F379" s="15"/>
      <c r="G379" s="15"/>
      <c r="H379" s="15"/>
      <c r="I379" s="15"/>
      <c r="J379" s="15"/>
      <c r="K379" s="15"/>
      <c r="L379" s="15"/>
      <c r="M379" s="15"/>
      <c r="N379" s="15"/>
      <c r="O379" s="15"/>
    </row>
    <row r="380" spans="2:15" x14ac:dyDescent="0.2">
      <c r="B380" s="15"/>
      <c r="C380" s="15"/>
      <c r="D380" s="15"/>
      <c r="E380" s="15"/>
      <c r="F380" s="15"/>
      <c r="G380" s="15"/>
      <c r="H380" s="15"/>
      <c r="I380" s="15"/>
      <c r="J380" s="15"/>
      <c r="K380" s="15"/>
      <c r="L380" s="15"/>
      <c r="M380" s="15"/>
      <c r="N380" s="15"/>
      <c r="O380" s="15"/>
    </row>
    <row r="381" spans="2:15" x14ac:dyDescent="0.2">
      <c r="B381" s="15"/>
      <c r="C381" s="15"/>
      <c r="D381" s="15"/>
      <c r="E381" s="15"/>
      <c r="F381" s="15"/>
      <c r="G381" s="15"/>
      <c r="H381" s="15"/>
      <c r="I381" s="15"/>
      <c r="J381" s="15"/>
      <c r="K381" s="15"/>
      <c r="L381" s="15"/>
      <c r="M381" s="15"/>
      <c r="N381" s="15"/>
      <c r="O381" s="15"/>
    </row>
    <row r="382" spans="2:15" x14ac:dyDescent="0.2">
      <c r="B382" s="15"/>
      <c r="C382" s="15"/>
      <c r="D382" s="15"/>
      <c r="E382" s="15"/>
      <c r="F382" s="15"/>
      <c r="G382" s="15"/>
      <c r="H382" s="15"/>
      <c r="I382" s="15"/>
      <c r="J382" s="15"/>
      <c r="K382" s="15"/>
      <c r="L382" s="15"/>
      <c r="M382" s="15"/>
      <c r="N382" s="15"/>
      <c r="O382" s="15"/>
    </row>
    <row r="383" spans="2:15" x14ac:dyDescent="0.2">
      <c r="B383" s="15"/>
      <c r="C383" s="15"/>
      <c r="D383" s="15"/>
      <c r="E383" s="15"/>
      <c r="F383" s="15"/>
      <c r="G383" s="15"/>
      <c r="H383" s="15"/>
      <c r="I383" s="15"/>
      <c r="J383" s="15"/>
      <c r="K383" s="15"/>
      <c r="L383" s="15"/>
      <c r="M383" s="15"/>
      <c r="N383" s="15"/>
      <c r="O383" s="15"/>
    </row>
    <row r="384" spans="2:15" x14ac:dyDescent="0.2">
      <c r="B384" s="15"/>
      <c r="C384" s="15"/>
      <c r="D384" s="15"/>
      <c r="E384" s="15"/>
      <c r="F384" s="15"/>
      <c r="G384" s="15"/>
      <c r="H384" s="15"/>
      <c r="I384" s="15"/>
      <c r="J384" s="15"/>
      <c r="K384" s="15"/>
      <c r="L384" s="15"/>
      <c r="M384" s="15"/>
      <c r="N384" s="15"/>
      <c r="O384" s="15"/>
    </row>
    <row r="385" spans="2:15" x14ac:dyDescent="0.2">
      <c r="B385" s="15"/>
      <c r="C385" s="15"/>
      <c r="D385" s="15"/>
      <c r="E385" s="15"/>
      <c r="F385" s="15"/>
      <c r="G385" s="15"/>
      <c r="H385" s="15"/>
      <c r="I385" s="15"/>
      <c r="J385" s="15"/>
      <c r="K385" s="15"/>
      <c r="L385" s="15"/>
      <c r="M385" s="15"/>
      <c r="N385" s="15"/>
      <c r="O385" s="15"/>
    </row>
    <row r="386" spans="2:15" x14ac:dyDescent="0.2">
      <c r="B386" s="15"/>
      <c r="C386" s="15"/>
      <c r="D386" s="15"/>
      <c r="E386" s="15"/>
      <c r="F386" s="15"/>
      <c r="G386" s="15"/>
      <c r="H386" s="15"/>
      <c r="I386" s="15"/>
      <c r="J386" s="15"/>
      <c r="K386" s="15"/>
      <c r="L386" s="15"/>
      <c r="M386" s="15"/>
      <c r="N386" s="15"/>
      <c r="O386" s="15"/>
    </row>
    <row r="387" spans="2:15" x14ac:dyDescent="0.2">
      <c r="B387" s="15"/>
      <c r="C387" s="15"/>
      <c r="D387" s="15"/>
      <c r="E387" s="15"/>
      <c r="F387" s="15"/>
      <c r="G387" s="15"/>
      <c r="H387" s="15"/>
      <c r="I387" s="15"/>
      <c r="J387" s="15"/>
      <c r="K387" s="15"/>
      <c r="L387" s="15"/>
      <c r="M387" s="15"/>
      <c r="N387" s="15"/>
      <c r="O387" s="15"/>
    </row>
    <row r="388" spans="2:15" x14ac:dyDescent="0.2">
      <c r="B388" s="15"/>
      <c r="C388" s="15"/>
      <c r="D388" s="15"/>
      <c r="E388" s="15"/>
      <c r="F388" s="15"/>
      <c r="G388" s="15"/>
      <c r="H388" s="15"/>
      <c r="I388" s="15"/>
      <c r="J388" s="15"/>
      <c r="K388" s="15"/>
      <c r="L388" s="15"/>
      <c r="M388" s="15"/>
      <c r="N388" s="15"/>
      <c r="O388" s="15"/>
    </row>
    <row r="389" spans="2:15" x14ac:dyDescent="0.2">
      <c r="B389" s="15"/>
      <c r="C389" s="15"/>
      <c r="D389" s="15"/>
      <c r="E389" s="15"/>
      <c r="F389" s="15"/>
      <c r="G389" s="15"/>
      <c r="H389" s="15"/>
      <c r="I389" s="15"/>
      <c r="J389" s="15"/>
      <c r="K389" s="15"/>
      <c r="L389" s="15"/>
      <c r="M389" s="15"/>
      <c r="N389" s="15"/>
      <c r="O389" s="15"/>
    </row>
    <row r="390" spans="2:15" x14ac:dyDescent="0.2">
      <c r="B390" s="15"/>
      <c r="C390" s="15"/>
      <c r="D390" s="15"/>
      <c r="E390" s="15"/>
      <c r="F390" s="15"/>
      <c r="G390" s="15"/>
      <c r="H390" s="15"/>
      <c r="I390" s="15"/>
      <c r="J390" s="15"/>
      <c r="K390" s="15"/>
      <c r="L390" s="15"/>
      <c r="M390" s="15"/>
      <c r="N390" s="15"/>
      <c r="O390" s="15"/>
    </row>
    <row r="391" spans="2:15" x14ac:dyDescent="0.2">
      <c r="B391" s="15"/>
      <c r="C391" s="15"/>
      <c r="D391" s="15"/>
      <c r="E391" s="15"/>
      <c r="F391" s="15"/>
      <c r="G391" s="15"/>
      <c r="H391" s="15"/>
      <c r="I391" s="15"/>
      <c r="J391" s="15"/>
      <c r="K391" s="15"/>
      <c r="L391" s="15"/>
      <c r="M391" s="15"/>
      <c r="N391" s="15"/>
      <c r="O391" s="15"/>
    </row>
    <row r="392" spans="2:15" x14ac:dyDescent="0.2">
      <c r="B392" s="15"/>
      <c r="C392" s="15"/>
      <c r="D392" s="15"/>
      <c r="E392" s="15"/>
      <c r="F392" s="15"/>
      <c r="G392" s="15"/>
      <c r="H392" s="15"/>
      <c r="I392" s="15"/>
      <c r="J392" s="15"/>
      <c r="K392" s="15"/>
      <c r="L392" s="15"/>
      <c r="M392" s="15"/>
      <c r="N392" s="15"/>
      <c r="O392" s="15"/>
    </row>
    <row r="393" spans="2:15" x14ac:dyDescent="0.2">
      <c r="B393" s="15"/>
      <c r="C393" s="15"/>
      <c r="D393" s="15"/>
      <c r="E393" s="15"/>
      <c r="F393" s="15"/>
      <c r="G393" s="15"/>
      <c r="H393" s="15"/>
      <c r="I393" s="15"/>
      <c r="J393" s="15"/>
      <c r="K393" s="15"/>
      <c r="L393" s="15"/>
      <c r="M393" s="15"/>
      <c r="N393" s="15"/>
      <c r="O393" s="15"/>
    </row>
    <row r="394" spans="2:15" x14ac:dyDescent="0.2">
      <c r="B394" s="15"/>
      <c r="C394" s="15"/>
      <c r="D394" s="15"/>
      <c r="E394" s="15"/>
      <c r="F394" s="15"/>
      <c r="G394" s="15"/>
      <c r="H394" s="15"/>
      <c r="I394" s="15"/>
      <c r="J394" s="15"/>
      <c r="K394" s="15"/>
      <c r="L394" s="15"/>
      <c r="M394" s="15"/>
      <c r="N394" s="15"/>
      <c r="O394" s="15"/>
    </row>
    <row r="395" spans="2:15" x14ac:dyDescent="0.2">
      <c r="B395" s="15"/>
      <c r="C395" s="15"/>
      <c r="D395" s="15"/>
      <c r="E395" s="15"/>
      <c r="F395" s="15"/>
      <c r="G395" s="15"/>
      <c r="H395" s="15"/>
      <c r="I395" s="15"/>
      <c r="J395" s="15"/>
      <c r="K395" s="15"/>
      <c r="L395" s="15"/>
      <c r="M395" s="15"/>
      <c r="N395" s="15"/>
      <c r="O395" s="15"/>
    </row>
    <row r="396" spans="2:15" x14ac:dyDescent="0.2">
      <c r="B396" s="15"/>
      <c r="C396" s="15"/>
      <c r="D396" s="15"/>
      <c r="E396" s="15"/>
      <c r="F396" s="15"/>
      <c r="G396" s="15"/>
      <c r="H396" s="15"/>
      <c r="I396" s="15"/>
      <c r="J396" s="15"/>
      <c r="K396" s="15"/>
      <c r="L396" s="15"/>
      <c r="M396" s="15"/>
      <c r="N396" s="15"/>
      <c r="O396" s="15"/>
    </row>
    <row r="397" spans="2:15" x14ac:dyDescent="0.2">
      <c r="B397" s="15"/>
      <c r="C397" s="15"/>
      <c r="D397" s="15"/>
      <c r="E397" s="15"/>
      <c r="F397" s="15"/>
      <c r="G397" s="15"/>
      <c r="H397" s="15"/>
      <c r="I397" s="15"/>
      <c r="J397" s="15"/>
      <c r="K397" s="15"/>
      <c r="L397" s="15"/>
      <c r="M397" s="15"/>
      <c r="N397" s="15"/>
      <c r="O397" s="15"/>
    </row>
    <row r="398" spans="2:15" x14ac:dyDescent="0.2">
      <c r="B398" s="15"/>
      <c r="C398" s="15"/>
      <c r="D398" s="15"/>
      <c r="E398" s="15"/>
      <c r="F398" s="15"/>
      <c r="G398" s="15"/>
      <c r="H398" s="15"/>
      <c r="I398" s="15"/>
      <c r="J398" s="15"/>
      <c r="K398" s="15"/>
      <c r="L398" s="15"/>
      <c r="M398" s="15"/>
      <c r="N398" s="15"/>
      <c r="O398" s="15"/>
    </row>
    <row r="399" spans="2:15" x14ac:dyDescent="0.2">
      <c r="B399" s="15"/>
      <c r="C399" s="15"/>
      <c r="D399" s="15"/>
      <c r="E399" s="15"/>
      <c r="F399" s="15"/>
      <c r="G399" s="15"/>
      <c r="H399" s="15"/>
      <c r="I399" s="15"/>
      <c r="J399" s="15"/>
      <c r="K399" s="15"/>
      <c r="L399" s="15"/>
      <c r="M399" s="15"/>
      <c r="N399" s="15"/>
      <c r="O399" s="15"/>
    </row>
    <row r="400" spans="2:15" x14ac:dyDescent="0.2">
      <c r="B400" s="15"/>
      <c r="C400" s="15"/>
      <c r="D400" s="15"/>
      <c r="E400" s="15"/>
      <c r="F400" s="15"/>
      <c r="G400" s="15"/>
      <c r="H400" s="15"/>
      <c r="I400" s="15"/>
      <c r="J400" s="15"/>
      <c r="K400" s="15"/>
      <c r="L400" s="15"/>
      <c r="M400" s="15"/>
      <c r="N400" s="15"/>
      <c r="O400" s="15"/>
    </row>
    <row r="401" spans="2:15" x14ac:dyDescent="0.2">
      <c r="B401" s="15"/>
      <c r="C401" s="15"/>
      <c r="D401" s="15"/>
      <c r="E401" s="15"/>
      <c r="F401" s="15"/>
      <c r="G401" s="15"/>
      <c r="H401" s="15"/>
      <c r="I401" s="15"/>
      <c r="J401" s="15"/>
      <c r="K401" s="15"/>
      <c r="L401" s="15"/>
      <c r="M401" s="15"/>
      <c r="N401" s="15"/>
      <c r="O401" s="15"/>
    </row>
    <row r="402" spans="2:15" x14ac:dyDescent="0.2">
      <c r="B402" s="15"/>
      <c r="C402" s="15"/>
      <c r="D402" s="15"/>
      <c r="E402" s="15"/>
      <c r="F402" s="15"/>
      <c r="G402" s="15"/>
      <c r="H402" s="15"/>
      <c r="I402" s="15"/>
      <c r="J402" s="15"/>
      <c r="K402" s="15"/>
      <c r="L402" s="15"/>
      <c r="M402" s="15"/>
      <c r="N402" s="15"/>
      <c r="O402" s="15"/>
    </row>
    <row r="403" spans="2:15" x14ac:dyDescent="0.2">
      <c r="B403" s="15"/>
      <c r="C403" s="15"/>
      <c r="D403" s="15"/>
      <c r="E403" s="15"/>
      <c r="F403" s="15"/>
      <c r="G403" s="15"/>
      <c r="H403" s="15"/>
      <c r="I403" s="15"/>
      <c r="J403" s="15"/>
      <c r="K403" s="15"/>
      <c r="L403" s="15"/>
      <c r="M403" s="15"/>
      <c r="N403" s="15"/>
      <c r="O403" s="15"/>
    </row>
    <row r="404" spans="2:15" x14ac:dyDescent="0.2">
      <c r="B404" s="15"/>
      <c r="C404" s="15"/>
      <c r="D404" s="15"/>
      <c r="E404" s="15"/>
      <c r="F404" s="15"/>
      <c r="G404" s="15"/>
      <c r="H404" s="15"/>
      <c r="I404" s="15"/>
      <c r="J404" s="15"/>
      <c r="K404" s="15"/>
      <c r="L404" s="15"/>
      <c r="M404" s="15"/>
      <c r="N404" s="15"/>
      <c r="O404" s="15"/>
    </row>
    <row r="405" spans="2:15" x14ac:dyDescent="0.2">
      <c r="B405" s="15"/>
      <c r="C405" s="15"/>
      <c r="D405" s="15"/>
      <c r="E405" s="15"/>
      <c r="F405" s="15"/>
      <c r="G405" s="15"/>
      <c r="H405" s="15"/>
      <c r="I405" s="15"/>
      <c r="J405" s="15"/>
      <c r="K405" s="15"/>
      <c r="L405" s="15"/>
      <c r="M405" s="15"/>
      <c r="N405" s="15"/>
      <c r="O405" s="15"/>
    </row>
    <row r="406" spans="2:15" x14ac:dyDescent="0.2">
      <c r="B406" s="15"/>
      <c r="C406" s="15"/>
      <c r="D406" s="15"/>
      <c r="E406" s="15"/>
      <c r="F406" s="15"/>
      <c r="G406" s="15"/>
      <c r="H406" s="15"/>
      <c r="I406" s="15"/>
      <c r="J406" s="15"/>
      <c r="K406" s="15"/>
      <c r="L406" s="15"/>
      <c r="M406" s="15"/>
      <c r="N406" s="15"/>
      <c r="O406" s="15"/>
    </row>
    <row r="407" spans="2:15" x14ac:dyDescent="0.2">
      <c r="B407" s="15"/>
      <c r="C407" s="15"/>
      <c r="D407" s="15"/>
      <c r="E407" s="15"/>
      <c r="F407" s="15"/>
      <c r="G407" s="15"/>
      <c r="H407" s="15"/>
      <c r="I407" s="15"/>
      <c r="J407" s="15"/>
      <c r="K407" s="15"/>
      <c r="L407" s="15"/>
      <c r="M407" s="15"/>
      <c r="N407" s="15"/>
      <c r="O407" s="15"/>
    </row>
    <row r="408" spans="2:15" x14ac:dyDescent="0.2">
      <c r="B408" s="15"/>
      <c r="C408" s="15"/>
      <c r="D408" s="15"/>
      <c r="E408" s="15"/>
      <c r="F408" s="15"/>
      <c r="G408" s="15"/>
      <c r="H408" s="15"/>
      <c r="I408" s="15"/>
      <c r="J408" s="15"/>
      <c r="K408" s="15"/>
      <c r="L408" s="15"/>
      <c r="M408" s="15"/>
      <c r="N408" s="15"/>
      <c r="O408" s="15"/>
    </row>
    <row r="409" spans="2:15" x14ac:dyDescent="0.2">
      <c r="B409" s="15"/>
      <c r="C409" s="15"/>
      <c r="D409" s="15"/>
      <c r="E409" s="15"/>
      <c r="F409" s="15"/>
      <c r="G409" s="15"/>
      <c r="H409" s="15"/>
      <c r="I409" s="15"/>
      <c r="J409" s="15"/>
      <c r="K409" s="15"/>
      <c r="L409" s="15"/>
      <c r="M409" s="15"/>
      <c r="N409" s="15"/>
      <c r="O409" s="15"/>
    </row>
    <row r="410" spans="2:15" x14ac:dyDescent="0.2">
      <c r="B410" s="15"/>
      <c r="C410" s="15"/>
      <c r="D410" s="15"/>
      <c r="E410" s="15"/>
      <c r="F410" s="15"/>
      <c r="G410" s="15"/>
      <c r="H410" s="15"/>
      <c r="I410" s="15"/>
      <c r="J410" s="15"/>
      <c r="K410" s="15"/>
      <c r="L410" s="15"/>
      <c r="M410" s="15"/>
      <c r="N410" s="15"/>
      <c r="O410" s="15"/>
    </row>
    <row r="411" spans="2:15" x14ac:dyDescent="0.2">
      <c r="B411" s="15"/>
      <c r="C411" s="15"/>
      <c r="D411" s="15"/>
      <c r="E411" s="15"/>
      <c r="F411" s="15"/>
      <c r="G411" s="15"/>
      <c r="H411" s="15"/>
      <c r="I411" s="15"/>
      <c r="J411" s="15"/>
      <c r="K411" s="15"/>
      <c r="L411" s="15"/>
      <c r="M411" s="15"/>
      <c r="N411" s="15"/>
      <c r="O411" s="15"/>
    </row>
    <row r="412" spans="2:15" x14ac:dyDescent="0.2">
      <c r="B412" s="15"/>
      <c r="C412" s="15"/>
      <c r="D412" s="15"/>
      <c r="E412" s="15"/>
      <c r="F412" s="15"/>
      <c r="G412" s="15"/>
      <c r="H412" s="15"/>
      <c r="I412" s="15"/>
      <c r="J412" s="15"/>
      <c r="K412" s="15"/>
      <c r="L412" s="15"/>
      <c r="M412" s="15"/>
      <c r="N412" s="15"/>
      <c r="O412" s="15"/>
    </row>
    <row r="413" spans="2:15" x14ac:dyDescent="0.2">
      <c r="B413" s="15"/>
      <c r="C413" s="15"/>
      <c r="D413" s="15"/>
      <c r="E413" s="15"/>
      <c r="F413" s="15"/>
      <c r="G413" s="15"/>
      <c r="H413" s="15"/>
      <c r="I413" s="15"/>
      <c r="J413" s="15"/>
      <c r="K413" s="15"/>
      <c r="L413" s="15"/>
      <c r="M413" s="15"/>
      <c r="N413" s="15"/>
      <c r="O413" s="15"/>
    </row>
    <row r="414" spans="2:15" x14ac:dyDescent="0.2">
      <c r="B414" s="15"/>
      <c r="C414" s="15"/>
      <c r="D414" s="15"/>
      <c r="E414" s="15"/>
      <c r="F414" s="15"/>
      <c r="G414" s="15"/>
      <c r="H414" s="15"/>
      <c r="I414" s="15"/>
      <c r="J414" s="15"/>
      <c r="K414" s="15"/>
      <c r="L414" s="15"/>
      <c r="M414" s="15"/>
      <c r="N414" s="15"/>
      <c r="O414" s="15"/>
    </row>
    <row r="415" spans="2:15" x14ac:dyDescent="0.2">
      <c r="B415" s="15"/>
      <c r="C415" s="15"/>
      <c r="D415" s="15"/>
      <c r="E415" s="15"/>
      <c r="F415" s="15"/>
      <c r="G415" s="15"/>
      <c r="H415" s="15"/>
      <c r="I415" s="15"/>
      <c r="J415" s="15"/>
      <c r="K415" s="15"/>
      <c r="L415" s="15"/>
      <c r="M415" s="15"/>
      <c r="N415" s="15"/>
      <c r="O415" s="15"/>
    </row>
    <row r="416" spans="2:15" x14ac:dyDescent="0.2">
      <c r="B416" s="15"/>
      <c r="C416" s="15"/>
      <c r="D416" s="15"/>
      <c r="E416" s="15"/>
      <c r="F416" s="15"/>
      <c r="G416" s="15"/>
      <c r="H416" s="15"/>
      <c r="I416" s="15"/>
      <c r="J416" s="15"/>
      <c r="K416" s="15"/>
      <c r="L416" s="15"/>
      <c r="M416" s="15"/>
      <c r="N416" s="15"/>
      <c r="O416" s="15"/>
    </row>
    <row r="417" spans="2:15" x14ac:dyDescent="0.2">
      <c r="B417" s="15"/>
      <c r="C417" s="15"/>
      <c r="D417" s="15"/>
      <c r="E417" s="15"/>
      <c r="F417" s="15"/>
      <c r="G417" s="15"/>
      <c r="H417" s="15"/>
      <c r="I417" s="15"/>
      <c r="J417" s="15"/>
      <c r="K417" s="15"/>
      <c r="L417" s="15"/>
      <c r="M417" s="15"/>
      <c r="N417" s="15"/>
      <c r="O417" s="15"/>
    </row>
    <row r="418" spans="2:15" x14ac:dyDescent="0.2">
      <c r="B418" s="15"/>
      <c r="C418" s="15"/>
      <c r="D418" s="15"/>
      <c r="E418" s="15"/>
      <c r="F418" s="15"/>
      <c r="G418" s="15"/>
      <c r="H418" s="15"/>
      <c r="I418" s="15"/>
      <c r="J418" s="15"/>
      <c r="K418" s="15"/>
      <c r="L418" s="15"/>
      <c r="M418" s="15"/>
      <c r="N418" s="15"/>
      <c r="O418" s="15"/>
    </row>
    <row r="419" spans="2:15" x14ac:dyDescent="0.2">
      <c r="B419" s="15"/>
      <c r="C419" s="15"/>
      <c r="D419" s="15"/>
      <c r="E419" s="15"/>
      <c r="F419" s="15"/>
      <c r="G419" s="15"/>
      <c r="H419" s="15"/>
      <c r="I419" s="15"/>
      <c r="J419" s="15"/>
      <c r="K419" s="15"/>
      <c r="L419" s="15"/>
      <c r="M419" s="15"/>
      <c r="N419" s="15"/>
      <c r="O419" s="15"/>
    </row>
    <row r="420" spans="2:15" x14ac:dyDescent="0.2">
      <c r="B420" s="15"/>
      <c r="C420" s="15"/>
      <c r="D420" s="15"/>
      <c r="E420" s="15"/>
      <c r="F420" s="15"/>
      <c r="G420" s="15"/>
      <c r="H420" s="15"/>
      <c r="I420" s="15"/>
      <c r="J420" s="15"/>
      <c r="K420" s="15"/>
      <c r="L420" s="15"/>
      <c r="M420" s="15"/>
      <c r="N420" s="15"/>
      <c r="O420" s="15"/>
    </row>
    <row r="421" spans="2:15" x14ac:dyDescent="0.2">
      <c r="B421" s="15"/>
      <c r="C421" s="15"/>
      <c r="D421" s="15"/>
      <c r="E421" s="15"/>
      <c r="F421" s="15"/>
      <c r="G421" s="15"/>
      <c r="H421" s="15"/>
      <c r="I421" s="15"/>
      <c r="J421" s="15"/>
      <c r="K421" s="15"/>
      <c r="L421" s="15"/>
      <c r="M421" s="15"/>
      <c r="N421" s="15"/>
      <c r="O421" s="15"/>
    </row>
    <row r="422" spans="2:15" x14ac:dyDescent="0.2">
      <c r="B422" s="15"/>
      <c r="C422" s="15"/>
      <c r="D422" s="15"/>
      <c r="E422" s="15"/>
      <c r="F422" s="15"/>
      <c r="G422" s="15"/>
      <c r="H422" s="15"/>
      <c r="I422" s="15"/>
      <c r="J422" s="15"/>
      <c r="K422" s="15"/>
      <c r="L422" s="15"/>
      <c r="M422" s="15"/>
      <c r="N422" s="15"/>
      <c r="O422" s="15"/>
    </row>
    <row r="423" spans="2:15" x14ac:dyDescent="0.2">
      <c r="B423" s="15"/>
      <c r="C423" s="15"/>
      <c r="D423" s="15"/>
      <c r="E423" s="15"/>
      <c r="F423" s="15"/>
      <c r="G423" s="15"/>
      <c r="H423" s="15"/>
      <c r="I423" s="15"/>
      <c r="J423" s="15"/>
      <c r="K423" s="15"/>
      <c r="L423" s="15"/>
      <c r="M423" s="15"/>
      <c r="N423" s="15"/>
      <c r="O423" s="15"/>
    </row>
    <row r="424" spans="2:15" x14ac:dyDescent="0.2">
      <c r="B424" s="15"/>
      <c r="C424" s="15"/>
      <c r="D424" s="15"/>
      <c r="E424" s="15"/>
      <c r="F424" s="15"/>
      <c r="G424" s="15"/>
      <c r="H424" s="15"/>
      <c r="I424" s="15"/>
      <c r="J424" s="15"/>
      <c r="K424" s="15"/>
      <c r="L424" s="15"/>
      <c r="M424" s="15"/>
      <c r="N424" s="15"/>
      <c r="O424" s="15"/>
    </row>
    <row r="425" spans="2:15" x14ac:dyDescent="0.2">
      <c r="B425" s="15"/>
      <c r="C425" s="15"/>
      <c r="D425" s="15"/>
      <c r="E425" s="15"/>
      <c r="F425" s="15"/>
      <c r="G425" s="15"/>
      <c r="H425" s="15"/>
      <c r="I425" s="15"/>
      <c r="J425" s="15"/>
      <c r="K425" s="15"/>
      <c r="L425" s="15"/>
      <c r="M425" s="15"/>
      <c r="N425" s="15"/>
      <c r="O425" s="15"/>
    </row>
    <row r="426" spans="2:15" x14ac:dyDescent="0.2">
      <c r="B426" s="15"/>
      <c r="C426" s="15"/>
      <c r="D426" s="15"/>
      <c r="E426" s="15"/>
      <c r="F426" s="15"/>
      <c r="G426" s="15"/>
      <c r="H426" s="15"/>
      <c r="I426" s="15"/>
      <c r="J426" s="15"/>
      <c r="K426" s="15"/>
      <c r="L426" s="15"/>
      <c r="M426" s="15"/>
      <c r="N426" s="15"/>
      <c r="O426" s="15"/>
    </row>
    <row r="427" spans="2:15" x14ac:dyDescent="0.2">
      <c r="B427" s="15"/>
      <c r="C427" s="15"/>
      <c r="D427" s="15"/>
      <c r="E427" s="15"/>
      <c r="F427" s="15"/>
      <c r="G427" s="15"/>
      <c r="H427" s="15"/>
      <c r="I427" s="15"/>
      <c r="J427" s="15"/>
      <c r="K427" s="15"/>
      <c r="L427" s="15"/>
      <c r="M427" s="15"/>
      <c r="N427" s="15"/>
      <c r="O427" s="15"/>
    </row>
    <row r="428" spans="2:15" x14ac:dyDescent="0.2">
      <c r="B428" s="15"/>
      <c r="C428" s="15"/>
      <c r="D428" s="15"/>
      <c r="E428" s="15"/>
      <c r="F428" s="15"/>
      <c r="G428" s="15"/>
      <c r="H428" s="15"/>
      <c r="I428" s="15"/>
      <c r="J428" s="15"/>
      <c r="K428" s="15"/>
      <c r="L428" s="15"/>
      <c r="M428" s="15"/>
      <c r="N428" s="15"/>
      <c r="O428" s="15"/>
    </row>
    <row r="429" spans="2:15" x14ac:dyDescent="0.2">
      <c r="B429" s="15"/>
      <c r="C429" s="15"/>
      <c r="D429" s="15"/>
      <c r="E429" s="15"/>
      <c r="F429" s="15"/>
      <c r="G429" s="15"/>
      <c r="H429" s="15"/>
      <c r="I429" s="15"/>
      <c r="J429" s="15"/>
      <c r="K429" s="15"/>
      <c r="L429" s="15"/>
      <c r="M429" s="15"/>
      <c r="N429" s="15"/>
      <c r="O429" s="15"/>
    </row>
    <row r="430" spans="2:15" x14ac:dyDescent="0.2">
      <c r="B430" s="15"/>
      <c r="C430" s="15"/>
      <c r="D430" s="15"/>
      <c r="E430" s="15"/>
      <c r="F430" s="15"/>
      <c r="G430" s="15"/>
      <c r="H430" s="15"/>
      <c r="I430" s="15"/>
      <c r="J430" s="15"/>
      <c r="K430" s="15"/>
      <c r="L430" s="15"/>
      <c r="M430" s="15"/>
      <c r="N430" s="15"/>
      <c r="O430" s="15"/>
    </row>
    <row r="431" spans="2:15" x14ac:dyDescent="0.2">
      <c r="B431" s="15"/>
      <c r="C431" s="15"/>
      <c r="D431" s="15"/>
      <c r="E431" s="15"/>
      <c r="F431" s="15"/>
      <c r="G431" s="15"/>
      <c r="H431" s="15"/>
      <c r="I431" s="15"/>
      <c r="J431" s="15"/>
      <c r="K431" s="15"/>
      <c r="L431" s="15"/>
      <c r="M431" s="15"/>
      <c r="N431" s="15"/>
      <c r="O431" s="15"/>
    </row>
    <row r="432" spans="2:15" x14ac:dyDescent="0.2">
      <c r="B432" s="15"/>
      <c r="C432" s="15"/>
      <c r="D432" s="15"/>
      <c r="E432" s="15"/>
      <c r="F432" s="15"/>
      <c r="G432" s="15"/>
      <c r="H432" s="15"/>
      <c r="I432" s="15"/>
      <c r="J432" s="15"/>
      <c r="K432" s="15"/>
      <c r="L432" s="15"/>
      <c r="M432" s="15"/>
      <c r="N432" s="15"/>
      <c r="O432" s="15"/>
    </row>
    <row r="433" spans="2:15" x14ac:dyDescent="0.2">
      <c r="B433" s="15"/>
      <c r="C433" s="15"/>
      <c r="D433" s="15"/>
      <c r="E433" s="15"/>
      <c r="F433" s="15"/>
      <c r="G433" s="15"/>
      <c r="H433" s="15"/>
      <c r="I433" s="15"/>
      <c r="J433" s="15"/>
      <c r="K433" s="15"/>
      <c r="L433" s="15"/>
      <c r="M433" s="15"/>
      <c r="N433" s="15"/>
      <c r="O433" s="15"/>
    </row>
    <row r="434" spans="2:15" x14ac:dyDescent="0.2">
      <c r="B434" s="15"/>
      <c r="C434" s="15"/>
      <c r="D434" s="15"/>
      <c r="E434" s="15"/>
      <c r="F434" s="15"/>
      <c r="G434" s="15"/>
      <c r="H434" s="15"/>
      <c r="I434" s="15"/>
      <c r="J434" s="15"/>
      <c r="K434" s="15"/>
      <c r="L434" s="15"/>
      <c r="M434" s="15"/>
      <c r="N434" s="15"/>
      <c r="O434" s="15"/>
    </row>
    <row r="435" spans="2:15" x14ac:dyDescent="0.2">
      <c r="B435" s="15"/>
      <c r="C435" s="15"/>
      <c r="D435" s="15"/>
      <c r="E435" s="15"/>
      <c r="F435" s="15"/>
      <c r="G435" s="15"/>
      <c r="H435" s="15"/>
      <c r="I435" s="15"/>
      <c r="J435" s="15"/>
      <c r="K435" s="15"/>
      <c r="L435" s="15"/>
      <c r="M435" s="15"/>
      <c r="N435" s="15"/>
      <c r="O435" s="15"/>
    </row>
    <row r="436" spans="2:15" x14ac:dyDescent="0.2">
      <c r="B436" s="15"/>
      <c r="C436" s="15"/>
      <c r="D436" s="15"/>
      <c r="E436" s="15"/>
      <c r="F436" s="15"/>
      <c r="G436" s="15"/>
      <c r="H436" s="15"/>
      <c r="I436" s="15"/>
      <c r="J436" s="15"/>
      <c r="K436" s="15"/>
      <c r="L436" s="15"/>
      <c r="M436" s="15"/>
      <c r="N436" s="15"/>
      <c r="O436" s="15"/>
    </row>
    <row r="437" spans="2:15" x14ac:dyDescent="0.2">
      <c r="B437" s="15"/>
      <c r="C437" s="15"/>
      <c r="D437" s="15"/>
      <c r="E437" s="15"/>
      <c r="F437" s="15"/>
      <c r="G437" s="15"/>
      <c r="H437" s="15"/>
      <c r="I437" s="15"/>
      <c r="J437" s="15"/>
      <c r="K437" s="15"/>
      <c r="L437" s="15"/>
      <c r="M437" s="15"/>
      <c r="N437" s="15"/>
      <c r="O437" s="15"/>
    </row>
    <row r="438" spans="2:15" x14ac:dyDescent="0.2">
      <c r="B438" s="15"/>
      <c r="C438" s="15"/>
      <c r="D438" s="15"/>
      <c r="E438" s="15"/>
      <c r="F438" s="15"/>
      <c r="G438" s="15"/>
      <c r="H438" s="15"/>
      <c r="I438" s="15"/>
      <c r="J438" s="15"/>
      <c r="K438" s="15"/>
      <c r="L438" s="15"/>
      <c r="M438" s="15"/>
      <c r="N438" s="15"/>
      <c r="O438" s="15"/>
    </row>
    <row r="439" spans="2:15" x14ac:dyDescent="0.2">
      <c r="B439" s="15"/>
      <c r="C439" s="15"/>
      <c r="D439" s="15"/>
      <c r="E439" s="15"/>
      <c r="F439" s="15"/>
      <c r="G439" s="15"/>
      <c r="H439" s="15"/>
      <c r="I439" s="15"/>
      <c r="J439" s="15"/>
      <c r="K439" s="15"/>
      <c r="L439" s="15"/>
      <c r="M439" s="15"/>
      <c r="N439" s="15"/>
      <c r="O439" s="15"/>
    </row>
    <row r="440" spans="2:15" x14ac:dyDescent="0.2">
      <c r="B440" s="15"/>
      <c r="C440" s="15"/>
      <c r="D440" s="15"/>
      <c r="E440" s="15"/>
      <c r="F440" s="15"/>
      <c r="G440" s="15"/>
      <c r="H440" s="15"/>
      <c r="I440" s="15"/>
      <c r="J440" s="15"/>
      <c r="K440" s="15"/>
      <c r="L440" s="15"/>
      <c r="M440" s="15"/>
      <c r="N440" s="15"/>
      <c r="O440" s="15"/>
    </row>
    <row r="441" spans="2:15" x14ac:dyDescent="0.2">
      <c r="B441" s="15"/>
      <c r="C441" s="15"/>
      <c r="D441" s="15"/>
      <c r="E441" s="15"/>
      <c r="F441" s="15"/>
      <c r="G441" s="15"/>
      <c r="H441" s="15"/>
      <c r="I441" s="15"/>
      <c r="J441" s="15"/>
      <c r="K441" s="15"/>
      <c r="L441" s="15"/>
      <c r="M441" s="15"/>
      <c r="N441" s="15"/>
      <c r="O441" s="15"/>
    </row>
    <row r="442" spans="2:15" x14ac:dyDescent="0.2">
      <c r="B442" s="15"/>
      <c r="C442" s="15"/>
      <c r="D442" s="15"/>
      <c r="E442" s="15"/>
      <c r="F442" s="15"/>
      <c r="G442" s="15"/>
      <c r="H442" s="15"/>
      <c r="I442" s="15"/>
      <c r="J442" s="15"/>
      <c r="K442" s="15"/>
      <c r="L442" s="15"/>
      <c r="M442" s="15"/>
      <c r="N442" s="15"/>
      <c r="O442" s="15"/>
    </row>
    <row r="443" spans="2:15" x14ac:dyDescent="0.2">
      <c r="B443" s="15"/>
      <c r="C443" s="15"/>
      <c r="D443" s="15"/>
      <c r="E443" s="15"/>
      <c r="F443" s="15"/>
      <c r="G443" s="15"/>
      <c r="H443" s="15"/>
      <c r="I443" s="15"/>
      <c r="J443" s="15"/>
      <c r="K443" s="15"/>
      <c r="L443" s="15"/>
      <c r="M443" s="15"/>
      <c r="N443" s="15"/>
      <c r="O443" s="15"/>
    </row>
    <row r="444" spans="2:15" x14ac:dyDescent="0.2">
      <c r="B444" s="15"/>
      <c r="C444" s="15"/>
      <c r="D444" s="15"/>
      <c r="E444" s="15"/>
      <c r="F444" s="15"/>
      <c r="G444" s="15"/>
      <c r="H444" s="15"/>
      <c r="I444" s="15"/>
      <c r="J444" s="15"/>
      <c r="K444" s="15"/>
      <c r="L444" s="15"/>
      <c r="M444" s="15"/>
      <c r="N444" s="15"/>
      <c r="O444" s="15"/>
    </row>
    <row r="445" spans="2:15" x14ac:dyDescent="0.2">
      <c r="B445" s="15"/>
      <c r="C445" s="15"/>
      <c r="D445" s="15"/>
      <c r="E445" s="15"/>
      <c r="F445" s="15"/>
      <c r="G445" s="15"/>
      <c r="H445" s="15"/>
      <c r="I445" s="15"/>
      <c r="J445" s="15"/>
      <c r="K445" s="15"/>
      <c r="L445" s="15"/>
      <c r="M445" s="15"/>
      <c r="N445" s="15"/>
      <c r="O445" s="15"/>
    </row>
    <row r="446" spans="2:15" x14ac:dyDescent="0.2">
      <c r="B446" s="15"/>
      <c r="C446" s="15"/>
      <c r="D446" s="15"/>
      <c r="E446" s="15"/>
      <c r="F446" s="15"/>
      <c r="G446" s="15"/>
      <c r="H446" s="15"/>
      <c r="I446" s="15"/>
      <c r="J446" s="15"/>
      <c r="K446" s="15"/>
      <c r="L446" s="15"/>
      <c r="M446" s="15"/>
      <c r="N446" s="15"/>
      <c r="O446" s="15"/>
    </row>
    <row r="447" spans="2:15" x14ac:dyDescent="0.2">
      <c r="B447" s="15"/>
      <c r="C447" s="15"/>
      <c r="D447" s="15"/>
      <c r="E447" s="15"/>
      <c r="F447" s="15"/>
      <c r="G447" s="15"/>
      <c r="H447" s="15"/>
      <c r="I447" s="15"/>
      <c r="J447" s="15"/>
      <c r="K447" s="15"/>
      <c r="L447" s="15"/>
      <c r="M447" s="15"/>
      <c r="N447" s="15"/>
      <c r="O447" s="15"/>
    </row>
    <row r="448" spans="2:15" x14ac:dyDescent="0.2">
      <c r="B448" s="15"/>
      <c r="C448" s="15"/>
      <c r="D448" s="15"/>
      <c r="E448" s="15"/>
      <c r="F448" s="15"/>
      <c r="G448" s="15"/>
      <c r="H448" s="15"/>
      <c r="I448" s="15"/>
      <c r="J448" s="15"/>
      <c r="K448" s="15"/>
      <c r="L448" s="15"/>
      <c r="M448" s="15"/>
      <c r="N448" s="15"/>
      <c r="O448" s="15"/>
    </row>
    <row r="449" spans="2:15" x14ac:dyDescent="0.2">
      <c r="B449" s="15"/>
      <c r="C449" s="15"/>
      <c r="D449" s="15"/>
      <c r="E449" s="15"/>
      <c r="F449" s="15"/>
      <c r="G449" s="15"/>
      <c r="H449" s="15"/>
      <c r="I449" s="15"/>
      <c r="J449" s="15"/>
      <c r="K449" s="15"/>
      <c r="L449" s="15"/>
      <c r="M449" s="15"/>
      <c r="N449" s="15"/>
      <c r="O449" s="15"/>
    </row>
    <row r="450" spans="2:15" x14ac:dyDescent="0.2">
      <c r="B450" s="15"/>
      <c r="C450" s="15"/>
      <c r="D450" s="15"/>
      <c r="E450" s="15"/>
      <c r="F450" s="15"/>
      <c r="G450" s="15"/>
      <c r="H450" s="15"/>
      <c r="I450" s="15"/>
      <c r="J450" s="15"/>
      <c r="K450" s="15"/>
      <c r="L450" s="15"/>
      <c r="M450" s="15"/>
      <c r="N450" s="15"/>
      <c r="O450" s="15"/>
    </row>
    <row r="451" spans="2:15" x14ac:dyDescent="0.2">
      <c r="B451" s="15"/>
      <c r="C451" s="15"/>
      <c r="D451" s="15"/>
      <c r="E451" s="15"/>
      <c r="F451" s="15"/>
      <c r="G451" s="15"/>
      <c r="H451" s="15"/>
      <c r="I451" s="15"/>
      <c r="J451" s="15"/>
      <c r="K451" s="15"/>
      <c r="L451" s="15"/>
      <c r="M451" s="15"/>
      <c r="N451" s="15"/>
      <c r="O451" s="15"/>
    </row>
    <row r="452" spans="2:15" x14ac:dyDescent="0.2">
      <c r="B452" s="15"/>
      <c r="C452" s="15"/>
      <c r="D452" s="15"/>
      <c r="E452" s="15"/>
      <c r="F452" s="15"/>
      <c r="G452" s="15"/>
      <c r="H452" s="15"/>
      <c r="I452" s="15"/>
      <c r="J452" s="15"/>
      <c r="K452" s="15"/>
      <c r="L452" s="15"/>
      <c r="M452" s="15"/>
      <c r="N452" s="15"/>
      <c r="O452" s="15"/>
    </row>
    <row r="453" spans="2:15" x14ac:dyDescent="0.2">
      <c r="B453" s="15"/>
      <c r="C453" s="15"/>
      <c r="D453" s="15"/>
      <c r="E453" s="15"/>
      <c r="F453" s="15"/>
      <c r="G453" s="15"/>
      <c r="H453" s="15"/>
      <c r="I453" s="15"/>
      <c r="J453" s="15"/>
      <c r="K453" s="15"/>
      <c r="L453" s="15"/>
      <c r="M453" s="15"/>
      <c r="N453" s="15"/>
      <c r="O453" s="15"/>
    </row>
    <row r="454" spans="2:15" x14ac:dyDescent="0.2">
      <c r="B454" s="15"/>
      <c r="C454" s="15"/>
      <c r="D454" s="15"/>
      <c r="E454" s="15"/>
      <c r="F454" s="15"/>
      <c r="G454" s="15"/>
      <c r="H454" s="15"/>
      <c r="I454" s="15"/>
      <c r="J454" s="15"/>
      <c r="K454" s="15"/>
      <c r="L454" s="15"/>
      <c r="M454" s="15"/>
      <c r="N454" s="15"/>
      <c r="O454" s="15"/>
    </row>
    <row r="455" spans="2:15" x14ac:dyDescent="0.2">
      <c r="B455" s="15"/>
      <c r="C455" s="15"/>
      <c r="D455" s="15"/>
      <c r="E455" s="15"/>
      <c r="F455" s="15"/>
      <c r="G455" s="15"/>
      <c r="H455" s="15"/>
      <c r="I455" s="15"/>
      <c r="J455" s="15"/>
      <c r="K455" s="15"/>
      <c r="L455" s="15"/>
      <c r="M455" s="15"/>
      <c r="N455" s="15"/>
      <c r="O455" s="15"/>
    </row>
    <row r="456" spans="2:15" x14ac:dyDescent="0.2">
      <c r="B456" s="15"/>
      <c r="C456" s="15"/>
      <c r="D456" s="15"/>
      <c r="E456" s="15"/>
      <c r="F456" s="15"/>
      <c r="G456" s="15"/>
      <c r="H456" s="15"/>
      <c r="I456" s="15"/>
      <c r="J456" s="15"/>
      <c r="K456" s="15"/>
      <c r="L456" s="15"/>
      <c r="M456" s="15"/>
      <c r="N456" s="15"/>
      <c r="O456" s="15"/>
    </row>
    <row r="457" spans="2:15" x14ac:dyDescent="0.2">
      <c r="B457" s="15"/>
      <c r="C457" s="15"/>
      <c r="D457" s="15"/>
      <c r="E457" s="15"/>
      <c r="F457" s="15"/>
      <c r="G457" s="15"/>
      <c r="H457" s="15"/>
      <c r="I457" s="15"/>
      <c r="J457" s="15"/>
      <c r="K457" s="15"/>
      <c r="L457" s="15"/>
      <c r="M457" s="15"/>
      <c r="N457" s="15"/>
      <c r="O457" s="15"/>
    </row>
    <row r="458" spans="2:15" x14ac:dyDescent="0.2">
      <c r="B458" s="15"/>
      <c r="C458" s="15"/>
      <c r="D458" s="15"/>
      <c r="E458" s="15"/>
      <c r="F458" s="15"/>
      <c r="G458" s="15"/>
      <c r="H458" s="15"/>
      <c r="I458" s="15"/>
      <c r="J458" s="15"/>
      <c r="K458" s="15"/>
      <c r="L458" s="15"/>
      <c r="M458" s="15"/>
      <c r="N458" s="15"/>
      <c r="O458" s="15"/>
    </row>
    <row r="459" spans="2:15" x14ac:dyDescent="0.2">
      <c r="B459" s="15"/>
      <c r="C459" s="15"/>
      <c r="D459" s="15"/>
      <c r="E459" s="15"/>
      <c r="F459" s="15"/>
      <c r="G459" s="15"/>
      <c r="H459" s="15"/>
      <c r="I459" s="15"/>
      <c r="J459" s="15"/>
      <c r="K459" s="15"/>
      <c r="L459" s="15"/>
      <c r="M459" s="15"/>
      <c r="N459" s="15"/>
      <c r="O459" s="15"/>
    </row>
    <row r="460" spans="2:15" x14ac:dyDescent="0.2">
      <c r="B460" s="15"/>
      <c r="C460" s="15"/>
      <c r="D460" s="15"/>
      <c r="E460" s="15"/>
      <c r="F460" s="15"/>
      <c r="G460" s="15"/>
      <c r="H460" s="15"/>
      <c r="I460" s="15"/>
      <c r="J460" s="15"/>
      <c r="K460" s="15"/>
      <c r="L460" s="15"/>
      <c r="M460" s="15"/>
      <c r="N460" s="15"/>
      <c r="O460" s="15"/>
    </row>
    <row r="461" spans="2:15" x14ac:dyDescent="0.2">
      <c r="B461" s="15"/>
      <c r="C461" s="15"/>
      <c r="D461" s="15"/>
      <c r="E461" s="15"/>
      <c r="F461" s="15"/>
      <c r="G461" s="15"/>
      <c r="H461" s="15"/>
      <c r="I461" s="15"/>
      <c r="J461" s="15"/>
      <c r="K461" s="15"/>
      <c r="L461" s="15"/>
      <c r="M461" s="15"/>
      <c r="N461" s="15"/>
      <c r="O461" s="15"/>
    </row>
    <row r="462" spans="2:15" x14ac:dyDescent="0.2">
      <c r="B462" s="15"/>
      <c r="C462" s="15"/>
      <c r="D462" s="15"/>
      <c r="E462" s="15"/>
      <c r="F462" s="15"/>
      <c r="G462" s="15"/>
      <c r="H462" s="15"/>
      <c r="I462" s="15"/>
      <c r="J462" s="15"/>
      <c r="K462" s="15"/>
      <c r="L462" s="15"/>
      <c r="M462" s="15"/>
      <c r="N462" s="15"/>
      <c r="O462" s="15"/>
    </row>
    <row r="463" spans="2:15" x14ac:dyDescent="0.2">
      <c r="B463" s="15"/>
      <c r="C463" s="15"/>
      <c r="D463" s="15"/>
      <c r="E463" s="15"/>
      <c r="F463" s="15"/>
      <c r="G463" s="15"/>
      <c r="H463" s="15"/>
      <c r="I463" s="15"/>
      <c r="J463" s="15"/>
      <c r="K463" s="15"/>
      <c r="L463" s="15"/>
      <c r="M463" s="15"/>
      <c r="N463" s="15"/>
      <c r="O463" s="15"/>
    </row>
    <row r="464" spans="2:15" x14ac:dyDescent="0.2">
      <c r="B464" s="15"/>
      <c r="C464" s="15"/>
      <c r="D464" s="15"/>
      <c r="E464" s="15"/>
      <c r="F464" s="15"/>
      <c r="G464" s="15"/>
      <c r="H464" s="15"/>
      <c r="I464" s="15"/>
      <c r="J464" s="15"/>
      <c r="K464" s="15"/>
      <c r="L464" s="15"/>
      <c r="M464" s="15"/>
      <c r="N464" s="15"/>
      <c r="O464" s="15"/>
    </row>
    <row r="465" spans="2:15" x14ac:dyDescent="0.2">
      <c r="B465" s="15"/>
      <c r="C465" s="15"/>
      <c r="D465" s="15"/>
      <c r="E465" s="15"/>
      <c r="F465" s="15"/>
      <c r="G465" s="15"/>
      <c r="H465" s="15"/>
      <c r="I465" s="15"/>
      <c r="J465" s="15"/>
      <c r="K465" s="15"/>
      <c r="L465" s="15"/>
      <c r="M465" s="15"/>
      <c r="N465" s="15"/>
      <c r="O465" s="15"/>
    </row>
    <row r="466" spans="2:15" x14ac:dyDescent="0.2">
      <c r="B466" s="15"/>
      <c r="C466" s="15"/>
      <c r="D466" s="15"/>
      <c r="E466" s="15"/>
      <c r="F466" s="15"/>
      <c r="G466" s="15"/>
      <c r="H466" s="15"/>
      <c r="I466" s="15"/>
      <c r="J466" s="15"/>
      <c r="K466" s="15"/>
      <c r="L466" s="15"/>
      <c r="M466" s="15"/>
      <c r="N466" s="15"/>
      <c r="O466" s="15"/>
    </row>
    <row r="467" spans="2:15" x14ac:dyDescent="0.2">
      <c r="B467" s="15"/>
      <c r="C467" s="15"/>
      <c r="D467" s="15"/>
      <c r="E467" s="15"/>
      <c r="F467" s="15"/>
      <c r="G467" s="15"/>
      <c r="H467" s="15"/>
      <c r="I467" s="15"/>
      <c r="J467" s="15"/>
      <c r="K467" s="15"/>
      <c r="L467" s="15"/>
      <c r="M467" s="15"/>
      <c r="N467" s="15"/>
      <c r="O467" s="15"/>
    </row>
    <row r="468" spans="2:15" x14ac:dyDescent="0.2">
      <c r="B468" s="15"/>
      <c r="C468" s="15"/>
      <c r="D468" s="15"/>
      <c r="E468" s="15"/>
      <c r="F468" s="15"/>
      <c r="G468" s="15"/>
      <c r="H468" s="15"/>
      <c r="I468" s="15"/>
      <c r="J468" s="15"/>
      <c r="K468" s="15"/>
      <c r="L468" s="15"/>
      <c r="M468" s="15"/>
      <c r="N468" s="15"/>
      <c r="O468" s="15"/>
    </row>
    <row r="469" spans="2:15" x14ac:dyDescent="0.2">
      <c r="B469" s="15"/>
      <c r="C469" s="15"/>
      <c r="D469" s="15"/>
      <c r="E469" s="15"/>
      <c r="F469" s="15"/>
      <c r="G469" s="15"/>
      <c r="H469" s="15"/>
      <c r="I469" s="15"/>
      <c r="J469" s="15"/>
      <c r="K469" s="15"/>
      <c r="L469" s="15"/>
      <c r="M469" s="15"/>
      <c r="N469" s="15"/>
      <c r="O469" s="15"/>
    </row>
    <row r="470" spans="2:15" x14ac:dyDescent="0.2">
      <c r="B470" s="15"/>
      <c r="C470" s="15"/>
      <c r="D470" s="15"/>
      <c r="E470" s="15"/>
      <c r="F470" s="15"/>
      <c r="G470" s="15"/>
      <c r="H470" s="15"/>
      <c r="I470" s="15"/>
      <c r="J470" s="15"/>
      <c r="K470" s="15"/>
      <c r="L470" s="15"/>
      <c r="M470" s="15"/>
      <c r="N470" s="15"/>
      <c r="O470" s="15"/>
    </row>
    <row r="471" spans="2:15" x14ac:dyDescent="0.2">
      <c r="B471" s="15"/>
      <c r="C471" s="15"/>
      <c r="D471" s="15"/>
      <c r="E471" s="15"/>
      <c r="F471" s="15"/>
      <c r="G471" s="15"/>
      <c r="H471" s="15"/>
      <c r="I471" s="15"/>
      <c r="J471" s="15"/>
      <c r="K471" s="15"/>
      <c r="L471" s="15"/>
      <c r="M471" s="15"/>
      <c r="N471" s="15"/>
      <c r="O471" s="15"/>
    </row>
    <row r="472" spans="2:15" x14ac:dyDescent="0.2">
      <c r="B472" s="15"/>
      <c r="C472" s="15"/>
      <c r="D472" s="15"/>
      <c r="E472" s="15"/>
      <c r="F472" s="15"/>
      <c r="G472" s="15"/>
      <c r="H472" s="15"/>
      <c r="I472" s="15"/>
      <c r="J472" s="15"/>
      <c r="K472" s="15"/>
      <c r="L472" s="15"/>
      <c r="M472" s="15"/>
      <c r="N472" s="15"/>
      <c r="O472" s="15"/>
    </row>
    <row r="473" spans="2:15" x14ac:dyDescent="0.2">
      <c r="B473" s="15"/>
      <c r="C473" s="15"/>
      <c r="D473" s="15"/>
      <c r="E473" s="15"/>
      <c r="F473" s="15"/>
      <c r="G473" s="15"/>
      <c r="H473" s="15"/>
      <c r="I473" s="15"/>
      <c r="J473" s="15"/>
      <c r="K473" s="15"/>
      <c r="L473" s="15"/>
      <c r="M473" s="15"/>
      <c r="N473" s="15"/>
      <c r="O473" s="15"/>
    </row>
    <row r="474" spans="2:15" x14ac:dyDescent="0.2">
      <c r="B474" s="15"/>
      <c r="C474" s="15"/>
      <c r="D474" s="15"/>
      <c r="E474" s="15"/>
      <c r="F474" s="15"/>
      <c r="G474" s="15"/>
      <c r="H474" s="15"/>
      <c r="I474" s="15"/>
      <c r="J474" s="15"/>
      <c r="K474" s="15"/>
      <c r="L474" s="15"/>
      <c r="M474" s="15"/>
      <c r="N474" s="15"/>
      <c r="O474" s="15"/>
    </row>
    <row r="475" spans="2:15" x14ac:dyDescent="0.2">
      <c r="B475" s="15"/>
      <c r="C475" s="15"/>
      <c r="D475" s="15"/>
      <c r="E475" s="15"/>
      <c r="F475" s="15"/>
      <c r="G475" s="15"/>
      <c r="H475" s="15"/>
      <c r="I475" s="15"/>
      <c r="J475" s="15"/>
      <c r="K475" s="15"/>
      <c r="L475" s="15"/>
      <c r="M475" s="15"/>
      <c r="N475" s="15"/>
      <c r="O475" s="15"/>
    </row>
    <row r="476" spans="2:15" x14ac:dyDescent="0.2">
      <c r="B476" s="15"/>
      <c r="C476" s="15"/>
      <c r="D476" s="15"/>
      <c r="E476" s="15"/>
      <c r="F476" s="15"/>
      <c r="G476" s="15"/>
      <c r="H476" s="15"/>
      <c r="I476" s="15"/>
      <c r="J476" s="15"/>
      <c r="K476" s="15"/>
      <c r="L476" s="15"/>
      <c r="M476" s="15"/>
      <c r="N476" s="15"/>
      <c r="O476" s="15"/>
    </row>
    <row r="477" spans="2:15" x14ac:dyDescent="0.2">
      <c r="B477" s="15"/>
      <c r="C477" s="15"/>
      <c r="D477" s="15"/>
      <c r="E477" s="15"/>
      <c r="F477" s="15"/>
      <c r="G477" s="15"/>
      <c r="H477" s="15"/>
      <c r="I477" s="15"/>
      <c r="J477" s="15"/>
      <c r="K477" s="15"/>
      <c r="L477" s="15"/>
      <c r="M477" s="15"/>
      <c r="N477" s="15"/>
      <c r="O477" s="15"/>
    </row>
    <row r="478" spans="2:15" x14ac:dyDescent="0.2">
      <c r="B478" s="15"/>
      <c r="C478" s="15"/>
      <c r="D478" s="15"/>
      <c r="E478" s="15"/>
      <c r="F478" s="15"/>
      <c r="G478" s="15"/>
      <c r="H478" s="15"/>
      <c r="I478" s="15"/>
      <c r="J478" s="15"/>
      <c r="K478" s="15"/>
      <c r="L478" s="15"/>
      <c r="M478" s="15"/>
      <c r="N478" s="15"/>
      <c r="O478" s="15"/>
    </row>
    <row r="479" spans="2:15" x14ac:dyDescent="0.2">
      <c r="B479" s="15"/>
      <c r="C479" s="15"/>
      <c r="D479" s="15"/>
      <c r="E479" s="15"/>
      <c r="F479" s="15"/>
      <c r="G479" s="15"/>
      <c r="H479" s="15"/>
      <c r="I479" s="15"/>
      <c r="J479" s="15"/>
      <c r="K479" s="15"/>
      <c r="L479" s="15"/>
      <c r="M479" s="15"/>
      <c r="N479" s="15"/>
      <c r="O479" s="15"/>
    </row>
    <row r="480" spans="2:15" x14ac:dyDescent="0.2">
      <c r="B480" s="15"/>
      <c r="C480" s="15"/>
      <c r="D480" s="15"/>
      <c r="E480" s="15"/>
      <c r="F480" s="15"/>
      <c r="G480" s="15"/>
      <c r="H480" s="15"/>
      <c r="I480" s="15"/>
      <c r="J480" s="15"/>
      <c r="K480" s="15"/>
      <c r="L480" s="15"/>
      <c r="M480" s="15"/>
      <c r="N480" s="15"/>
      <c r="O480" s="15"/>
    </row>
    <row r="481" spans="2:15" x14ac:dyDescent="0.2">
      <c r="B481" s="15"/>
      <c r="C481" s="15"/>
      <c r="D481" s="15"/>
      <c r="E481" s="15"/>
      <c r="F481" s="15"/>
      <c r="G481" s="15"/>
      <c r="H481" s="15"/>
      <c r="I481" s="15"/>
      <c r="J481" s="15"/>
      <c r="K481" s="15"/>
      <c r="L481" s="15"/>
      <c r="M481" s="15"/>
      <c r="N481" s="15"/>
      <c r="O481" s="15"/>
    </row>
    <row r="482" spans="2:15" x14ac:dyDescent="0.2">
      <c r="B482" s="15"/>
      <c r="C482" s="15"/>
      <c r="D482" s="15"/>
      <c r="E482" s="15"/>
      <c r="F482" s="15"/>
      <c r="G482" s="15"/>
      <c r="H482" s="15"/>
      <c r="I482" s="15"/>
      <c r="J482" s="15"/>
      <c r="K482" s="15"/>
      <c r="L482" s="15"/>
      <c r="M482" s="15"/>
      <c r="N482" s="15"/>
      <c r="O482" s="15"/>
    </row>
    <row r="483" spans="2:15" x14ac:dyDescent="0.2">
      <c r="B483" s="15"/>
      <c r="C483" s="15"/>
      <c r="D483" s="15"/>
      <c r="E483" s="15"/>
      <c r="F483" s="15"/>
      <c r="G483" s="15"/>
      <c r="H483" s="15"/>
      <c r="I483" s="15"/>
      <c r="J483" s="15"/>
      <c r="K483" s="15"/>
      <c r="L483" s="15"/>
      <c r="M483" s="15"/>
      <c r="N483" s="15"/>
      <c r="O483" s="15"/>
    </row>
    <row r="484" spans="2:15" x14ac:dyDescent="0.2">
      <c r="B484" s="15"/>
      <c r="C484" s="15"/>
      <c r="D484" s="15"/>
      <c r="E484" s="15"/>
      <c r="F484" s="15"/>
      <c r="G484" s="15"/>
      <c r="H484" s="15"/>
      <c r="I484" s="15"/>
      <c r="J484" s="15"/>
      <c r="K484" s="15"/>
      <c r="L484" s="15"/>
      <c r="M484" s="15"/>
      <c r="N484" s="15"/>
      <c r="O484" s="15"/>
    </row>
    <row r="485" spans="2:15" x14ac:dyDescent="0.2">
      <c r="B485" s="15"/>
      <c r="C485" s="15"/>
      <c r="D485" s="15"/>
      <c r="E485" s="15"/>
      <c r="F485" s="15"/>
      <c r="G485" s="15"/>
      <c r="H485" s="15"/>
      <c r="I485" s="15"/>
      <c r="J485" s="15"/>
      <c r="K485" s="15"/>
      <c r="L485" s="15"/>
      <c r="M485" s="15"/>
      <c r="N485" s="15"/>
      <c r="O485" s="15"/>
    </row>
    <row r="486" spans="2:15" x14ac:dyDescent="0.2">
      <c r="B486" s="15"/>
      <c r="C486" s="15"/>
      <c r="D486" s="15"/>
      <c r="E486" s="15"/>
      <c r="F486" s="15"/>
      <c r="G486" s="15"/>
      <c r="H486" s="15"/>
      <c r="I486" s="15"/>
      <c r="J486" s="15"/>
      <c r="K486" s="15"/>
      <c r="L486" s="15"/>
      <c r="M486" s="15"/>
      <c r="N486" s="15"/>
      <c r="O486" s="15"/>
    </row>
    <row r="487" spans="2:15" x14ac:dyDescent="0.2">
      <c r="B487" s="15"/>
      <c r="C487" s="15"/>
      <c r="D487" s="15"/>
      <c r="E487" s="15"/>
      <c r="F487" s="15"/>
      <c r="G487" s="15"/>
      <c r="H487" s="15"/>
      <c r="I487" s="15"/>
      <c r="J487" s="15"/>
      <c r="K487" s="15"/>
      <c r="L487" s="15"/>
      <c r="M487" s="15"/>
      <c r="N487" s="15"/>
      <c r="O487" s="15"/>
    </row>
    <row r="488" spans="2:15" x14ac:dyDescent="0.2">
      <c r="B488" s="15"/>
      <c r="C488" s="15"/>
      <c r="D488" s="15"/>
      <c r="E488" s="15"/>
      <c r="F488" s="15"/>
      <c r="G488" s="15"/>
      <c r="H488" s="15"/>
      <c r="I488" s="15"/>
      <c r="J488" s="15"/>
      <c r="K488" s="15"/>
      <c r="L488" s="15"/>
      <c r="M488" s="15"/>
      <c r="N488" s="15"/>
      <c r="O488" s="15"/>
    </row>
    <row r="489" spans="2:15" x14ac:dyDescent="0.2">
      <c r="B489" s="15"/>
      <c r="C489" s="15"/>
      <c r="D489" s="15"/>
      <c r="E489" s="15"/>
      <c r="F489" s="15"/>
      <c r="G489" s="15"/>
      <c r="H489" s="15"/>
      <c r="I489" s="15"/>
      <c r="J489" s="15"/>
      <c r="K489" s="15"/>
      <c r="L489" s="15"/>
      <c r="M489" s="15"/>
      <c r="N489" s="15"/>
      <c r="O489" s="15"/>
    </row>
    <row r="490" spans="2:15" x14ac:dyDescent="0.2">
      <c r="B490" s="15"/>
      <c r="C490" s="15"/>
      <c r="D490" s="15"/>
      <c r="E490" s="15"/>
      <c r="F490" s="15"/>
      <c r="G490" s="15"/>
      <c r="H490" s="15"/>
      <c r="I490" s="15"/>
      <c r="J490" s="15"/>
      <c r="K490" s="15"/>
      <c r="L490" s="15"/>
      <c r="M490" s="15"/>
      <c r="N490" s="15"/>
      <c r="O490" s="15"/>
    </row>
    <row r="491" spans="2:15" x14ac:dyDescent="0.2">
      <c r="B491" s="15"/>
      <c r="C491" s="15"/>
      <c r="D491" s="15"/>
      <c r="E491" s="15"/>
      <c r="F491" s="15"/>
      <c r="G491" s="15"/>
      <c r="H491" s="15"/>
      <c r="I491" s="15"/>
      <c r="J491" s="15"/>
      <c r="K491" s="15"/>
      <c r="L491" s="15"/>
      <c r="M491" s="15"/>
      <c r="N491" s="15"/>
      <c r="O491" s="15"/>
    </row>
    <row r="492" spans="2:15" x14ac:dyDescent="0.2">
      <c r="B492" s="15"/>
      <c r="C492" s="15"/>
      <c r="D492" s="15"/>
      <c r="E492" s="15"/>
      <c r="F492" s="15"/>
      <c r="G492" s="15"/>
      <c r="H492" s="15"/>
      <c r="I492" s="15"/>
      <c r="J492" s="15"/>
      <c r="K492" s="15"/>
      <c r="L492" s="15"/>
      <c r="M492" s="15"/>
      <c r="N492" s="15"/>
      <c r="O492" s="15"/>
    </row>
    <row r="493" spans="2:15" x14ac:dyDescent="0.2">
      <c r="B493" s="15"/>
      <c r="C493" s="15"/>
      <c r="D493" s="15"/>
      <c r="E493" s="15"/>
      <c r="F493" s="15"/>
      <c r="G493" s="15"/>
      <c r="H493" s="15"/>
      <c r="I493" s="15"/>
      <c r="J493" s="15"/>
      <c r="K493" s="15"/>
      <c r="L493" s="15"/>
      <c r="M493" s="15"/>
      <c r="N493" s="15"/>
      <c r="O493" s="15"/>
    </row>
    <row r="494" spans="2:15" x14ac:dyDescent="0.2">
      <c r="B494" s="15"/>
      <c r="C494" s="15"/>
      <c r="D494" s="15"/>
      <c r="E494" s="15"/>
      <c r="F494" s="15"/>
      <c r="G494" s="15"/>
      <c r="H494" s="15"/>
      <c r="I494" s="15"/>
      <c r="J494" s="15"/>
      <c r="K494" s="15"/>
      <c r="L494" s="15"/>
      <c r="M494" s="15"/>
      <c r="N494" s="15"/>
      <c r="O494" s="15"/>
    </row>
    <row r="495" spans="2:15" x14ac:dyDescent="0.2">
      <c r="B495" s="15"/>
      <c r="C495" s="15"/>
      <c r="D495" s="15"/>
      <c r="E495" s="15"/>
      <c r="F495" s="15"/>
      <c r="G495" s="15"/>
      <c r="H495" s="15"/>
      <c r="I495" s="15"/>
      <c r="J495" s="15"/>
      <c r="K495" s="15"/>
      <c r="L495" s="15"/>
      <c r="M495" s="15"/>
      <c r="N495" s="15"/>
      <c r="O495" s="15"/>
    </row>
    <row r="496" spans="2:15" x14ac:dyDescent="0.2">
      <c r="B496" s="15"/>
      <c r="C496" s="15"/>
      <c r="D496" s="15"/>
      <c r="E496" s="15"/>
      <c r="F496" s="15"/>
      <c r="G496" s="15"/>
      <c r="H496" s="15"/>
      <c r="I496" s="15"/>
      <c r="J496" s="15"/>
      <c r="K496" s="15"/>
      <c r="L496" s="15"/>
      <c r="M496" s="15"/>
      <c r="N496" s="15"/>
      <c r="O496" s="15"/>
    </row>
    <row r="497" spans="2:15" x14ac:dyDescent="0.2">
      <c r="B497" s="15"/>
      <c r="C497" s="15"/>
      <c r="D497" s="15"/>
      <c r="E497" s="15"/>
      <c r="F497" s="15"/>
      <c r="G497" s="15"/>
      <c r="H497" s="15"/>
      <c r="I497" s="15"/>
      <c r="J497" s="15"/>
      <c r="K497" s="15"/>
      <c r="L497" s="15"/>
      <c r="M497" s="15"/>
      <c r="N497" s="15"/>
      <c r="O497" s="15"/>
    </row>
    <row r="498" spans="2:15" x14ac:dyDescent="0.2">
      <c r="B498" s="15"/>
      <c r="C498" s="15"/>
      <c r="D498" s="15"/>
      <c r="E498" s="15"/>
      <c r="F498" s="15"/>
      <c r="G498" s="15"/>
      <c r="H498" s="15"/>
      <c r="I498" s="15"/>
      <c r="J498" s="15"/>
      <c r="K498" s="15"/>
      <c r="L498" s="15"/>
      <c r="M498" s="15"/>
      <c r="N498" s="15"/>
      <c r="O498" s="15"/>
    </row>
    <row r="499" spans="2:15" x14ac:dyDescent="0.2">
      <c r="B499" s="15"/>
      <c r="C499" s="15"/>
      <c r="D499" s="15"/>
      <c r="E499" s="15"/>
      <c r="F499" s="15"/>
      <c r="G499" s="15"/>
      <c r="H499" s="15"/>
      <c r="I499" s="15"/>
      <c r="J499" s="15"/>
      <c r="K499" s="15"/>
      <c r="L499" s="15"/>
      <c r="M499" s="15"/>
      <c r="N499" s="15"/>
      <c r="O499" s="15"/>
    </row>
    <row r="500" spans="2:15" x14ac:dyDescent="0.2">
      <c r="B500" s="15"/>
      <c r="C500" s="15"/>
      <c r="D500" s="15"/>
      <c r="E500" s="15"/>
      <c r="F500" s="15"/>
      <c r="G500" s="15"/>
      <c r="H500" s="15"/>
      <c r="I500" s="15"/>
      <c r="J500" s="15"/>
      <c r="K500" s="15"/>
      <c r="L500" s="15"/>
      <c r="M500" s="15"/>
      <c r="N500" s="15"/>
      <c r="O500" s="15"/>
    </row>
  </sheetData>
  <mergeCells count="18">
    <mergeCell ref="B9:B12"/>
    <mergeCell ref="D9:M9"/>
    <mergeCell ref="D10:M10"/>
    <mergeCell ref="D11:M11"/>
    <mergeCell ref="D12:M12"/>
    <mergeCell ref="A1:N1"/>
    <mergeCell ref="A2:N2"/>
    <mergeCell ref="D4:M4"/>
    <mergeCell ref="D5:M5"/>
    <mergeCell ref="D6:M6"/>
    <mergeCell ref="C20:M20"/>
    <mergeCell ref="C25:M25"/>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411"/>
  <sheetViews>
    <sheetView tabSelected="1" zoomScaleNormal="100" workbookViewId="0"/>
  </sheetViews>
  <sheetFormatPr defaultColWidth="9.140625" defaultRowHeight="12.75" x14ac:dyDescent="0.2"/>
  <cols>
    <col min="1" max="1" width="1.85546875" style="2" customWidth="1"/>
    <col min="2" max="2" width="3.5703125" style="67" customWidth="1"/>
    <col min="3" max="3" width="29.5703125" style="3" customWidth="1"/>
    <col min="4" max="4" width="65.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416" t="s">
        <v>0</v>
      </c>
      <c r="C1" s="416"/>
      <c r="D1" s="416"/>
      <c r="E1" s="416"/>
      <c r="F1" s="416"/>
      <c r="G1" s="416"/>
      <c r="H1" s="416"/>
      <c r="I1" s="416"/>
      <c r="J1" s="416"/>
      <c r="K1" s="416"/>
      <c r="L1" s="416"/>
      <c r="M1" s="416"/>
      <c r="N1" s="416"/>
      <c r="O1" s="416"/>
      <c r="P1" s="416"/>
      <c r="Q1" s="416"/>
    </row>
    <row r="2" spans="1:25" ht="20.25" x14ac:dyDescent="0.3">
      <c r="B2" s="416" t="s">
        <v>36</v>
      </c>
      <c r="C2" s="416"/>
      <c r="D2" s="416"/>
      <c r="E2" s="416"/>
      <c r="F2" s="416"/>
      <c r="G2" s="416"/>
      <c r="H2" s="416"/>
      <c r="I2" s="416"/>
      <c r="J2" s="416"/>
      <c r="K2" s="416"/>
      <c r="L2" s="416"/>
      <c r="M2" s="416"/>
      <c r="N2" s="416"/>
      <c r="O2" s="416"/>
      <c r="P2" s="416"/>
      <c r="Q2" s="416"/>
    </row>
    <row r="3" spans="1:25" ht="5.25" customHeight="1" x14ac:dyDescent="0.2">
      <c r="B3" s="8"/>
      <c r="C3" s="2"/>
      <c r="D3" s="2"/>
      <c r="E3" s="2"/>
      <c r="F3" s="2"/>
      <c r="G3" s="2"/>
      <c r="H3" s="2"/>
      <c r="J3" s="2"/>
      <c r="K3" s="2"/>
      <c r="L3" s="2"/>
      <c r="M3" s="2"/>
      <c r="N3" s="2"/>
      <c r="O3" s="2"/>
      <c r="P3" s="2"/>
    </row>
    <row r="4" spans="1:25" ht="13.5" thickBot="1" x14ac:dyDescent="0.25">
      <c r="B4" s="442" t="s">
        <v>37</v>
      </c>
      <c r="C4" s="442"/>
      <c r="D4" s="400" t="s">
        <v>863</v>
      </c>
      <c r="E4" s="401"/>
      <c r="F4" s="346"/>
      <c r="G4" s="346"/>
      <c r="H4" s="346"/>
      <c r="I4" s="346"/>
      <c r="J4" s="346"/>
      <c r="K4" s="346"/>
      <c r="L4" s="346"/>
      <c r="M4" s="346"/>
      <c r="N4" s="346"/>
      <c r="O4" s="346"/>
      <c r="P4" s="2"/>
    </row>
    <row r="5" spans="1:25" ht="13.5" thickBot="1" x14ac:dyDescent="0.25">
      <c r="B5" s="442" t="s">
        <v>38</v>
      </c>
      <c r="C5" s="442"/>
      <c r="D5" s="402">
        <v>1</v>
      </c>
      <c r="E5" s="402" t="s">
        <v>769</v>
      </c>
      <c r="F5" s="403" t="s">
        <v>40</v>
      </c>
      <c r="G5" s="444" t="s">
        <v>864</v>
      </c>
      <c r="H5" s="444"/>
      <c r="I5" s="444"/>
      <c r="J5" s="444"/>
      <c r="K5" s="404"/>
      <c r="L5" s="404"/>
      <c r="M5" s="405" t="s">
        <v>17</v>
      </c>
      <c r="N5" s="406" t="s">
        <v>967</v>
      </c>
      <c r="O5" s="407"/>
      <c r="P5" s="15" t="s">
        <v>41</v>
      </c>
    </row>
    <row r="6" spans="1:25" ht="27.75" customHeight="1" x14ac:dyDescent="0.2">
      <c r="B6" s="445" t="s">
        <v>42</v>
      </c>
      <c r="C6" s="446"/>
      <c r="D6" s="447" t="s">
        <v>865</v>
      </c>
      <c r="E6" s="448"/>
      <c r="F6" s="448"/>
      <c r="G6" s="448"/>
      <c r="H6" s="448"/>
      <c r="I6" s="448"/>
      <c r="J6" s="448"/>
      <c r="K6" s="448"/>
      <c r="L6" s="448"/>
      <c r="M6" s="448"/>
      <c r="N6" s="448"/>
      <c r="O6" s="449"/>
      <c r="P6" s="19"/>
    </row>
    <row r="7" spans="1:25" ht="13.5" thickBot="1" x14ac:dyDescent="0.25">
      <c r="B7" s="8"/>
      <c r="C7" s="2"/>
      <c r="D7" s="2"/>
      <c r="E7" s="2"/>
      <c r="F7" s="2"/>
      <c r="G7" s="2"/>
      <c r="H7" s="2"/>
      <c r="J7" s="2"/>
      <c r="K7" s="2"/>
      <c r="L7" s="2"/>
      <c r="M7" s="2"/>
      <c r="N7" s="2"/>
      <c r="O7" s="2"/>
      <c r="P7" s="2"/>
    </row>
    <row r="8" spans="1:25" s="21" customFormat="1" ht="13.5" thickBot="1" x14ac:dyDescent="0.25">
      <c r="A8" s="20"/>
      <c r="B8" s="439" t="s">
        <v>43</v>
      </c>
      <c r="C8" s="440"/>
      <c r="D8" s="440"/>
      <c r="E8" s="440"/>
      <c r="F8" s="440"/>
      <c r="G8" s="440"/>
      <c r="H8" s="440"/>
      <c r="I8" s="440"/>
      <c r="J8" s="440"/>
      <c r="K8" s="440"/>
      <c r="L8" s="440"/>
      <c r="M8" s="440"/>
      <c r="N8" s="440"/>
      <c r="O8" s="440"/>
      <c r="P8" s="441"/>
      <c r="Q8" s="20"/>
      <c r="R8" s="20"/>
      <c r="S8" s="20"/>
      <c r="T8" s="20"/>
      <c r="U8" s="20"/>
      <c r="V8" s="20"/>
      <c r="W8" s="20"/>
      <c r="X8" s="20"/>
      <c r="Y8" s="20"/>
    </row>
    <row r="9" spans="1:25" x14ac:dyDescent="0.2">
      <c r="B9" s="8"/>
      <c r="C9" s="2"/>
      <c r="D9" s="2"/>
      <c r="E9" s="2"/>
      <c r="F9" s="2"/>
      <c r="G9" s="2"/>
      <c r="H9" s="2"/>
      <c r="J9" s="2"/>
      <c r="K9" s="2"/>
      <c r="L9" s="2"/>
      <c r="M9" s="2"/>
      <c r="N9" s="2"/>
      <c r="O9" s="2"/>
      <c r="P9" s="2"/>
    </row>
    <row r="10" spans="1:25" x14ac:dyDescent="0.2">
      <c r="B10" s="442" t="s">
        <v>44</v>
      </c>
      <c r="C10" s="442"/>
      <c r="D10" s="450" t="s">
        <v>866</v>
      </c>
      <c r="E10" s="451"/>
      <c r="F10" s="2"/>
      <c r="G10" s="22" t="s">
        <v>45</v>
      </c>
      <c r="H10" s="23"/>
      <c r="I10" s="23"/>
      <c r="J10" s="23"/>
      <c r="K10" s="23"/>
      <c r="L10" s="23"/>
      <c r="M10" s="23"/>
      <c r="N10" s="23"/>
      <c r="O10" s="24"/>
      <c r="P10" s="2"/>
    </row>
    <row r="11" spans="1:25" x14ac:dyDescent="0.2">
      <c r="B11" s="452" t="s">
        <v>46</v>
      </c>
      <c r="C11" s="453"/>
      <c r="D11" s="434" t="s">
        <v>867</v>
      </c>
      <c r="E11" s="451"/>
      <c r="F11" s="2"/>
      <c r="G11" s="25" t="str">
        <f>CONCATENATE("Reference Flow: ",D5," ",E5," of ",G5)</f>
        <v>Reference Flow: 1 MWh of Electricity</v>
      </c>
      <c r="H11" s="26"/>
      <c r="I11" s="26"/>
      <c r="J11" s="26"/>
      <c r="K11" s="26"/>
      <c r="L11" s="26"/>
      <c r="M11" s="26"/>
      <c r="N11" s="26"/>
      <c r="O11" s="27"/>
      <c r="P11" s="2"/>
    </row>
    <row r="12" spans="1:25" x14ac:dyDescent="0.2">
      <c r="B12" s="442" t="s">
        <v>47</v>
      </c>
      <c r="C12" s="442"/>
      <c r="D12" s="443">
        <v>2005</v>
      </c>
      <c r="E12" s="443"/>
      <c r="F12" s="2"/>
      <c r="G12" s="25"/>
      <c r="H12" s="26"/>
      <c r="I12" s="26"/>
      <c r="J12" s="26"/>
      <c r="K12" s="26"/>
      <c r="L12" s="26"/>
      <c r="M12" s="26"/>
      <c r="N12" s="26"/>
      <c r="O12" s="27"/>
      <c r="P12" s="2"/>
    </row>
    <row r="13" spans="1:25" ht="12.75" customHeight="1" x14ac:dyDescent="0.2">
      <c r="B13" s="442" t="s">
        <v>48</v>
      </c>
      <c r="C13" s="442"/>
      <c r="D13" s="443" t="s">
        <v>118</v>
      </c>
      <c r="E13" s="443"/>
      <c r="F13" s="2"/>
      <c r="G13" s="457" t="s">
        <v>978</v>
      </c>
      <c r="H13" s="458"/>
      <c r="I13" s="458"/>
      <c r="J13" s="458"/>
      <c r="K13" s="458"/>
      <c r="L13" s="458"/>
      <c r="M13" s="458"/>
      <c r="N13" s="458"/>
      <c r="O13" s="459"/>
      <c r="P13" s="2"/>
    </row>
    <row r="14" spans="1:25" x14ac:dyDescent="0.2">
      <c r="B14" s="442" t="s">
        <v>49</v>
      </c>
      <c r="C14" s="442"/>
      <c r="D14" s="443" t="s">
        <v>111</v>
      </c>
      <c r="E14" s="443"/>
      <c r="F14" s="2"/>
      <c r="G14" s="457"/>
      <c r="H14" s="458"/>
      <c r="I14" s="458"/>
      <c r="J14" s="458"/>
      <c r="K14" s="458"/>
      <c r="L14" s="458"/>
      <c r="M14" s="458"/>
      <c r="N14" s="458"/>
      <c r="O14" s="459"/>
      <c r="P14" s="2"/>
    </row>
    <row r="15" spans="1:25" x14ac:dyDescent="0.2">
      <c r="B15" s="442" t="s">
        <v>50</v>
      </c>
      <c r="C15" s="442"/>
      <c r="D15" s="443" t="s">
        <v>868</v>
      </c>
      <c r="E15" s="443"/>
      <c r="F15" s="2"/>
      <c r="G15" s="457"/>
      <c r="H15" s="458"/>
      <c r="I15" s="458"/>
      <c r="J15" s="458"/>
      <c r="K15" s="458"/>
      <c r="L15" s="458"/>
      <c r="M15" s="458"/>
      <c r="N15" s="458"/>
      <c r="O15" s="459"/>
      <c r="P15" s="2"/>
    </row>
    <row r="16" spans="1:25" x14ac:dyDescent="0.2">
      <c r="B16" s="442" t="s">
        <v>51</v>
      </c>
      <c r="C16" s="442"/>
      <c r="D16" s="443" t="s">
        <v>112</v>
      </c>
      <c r="E16" s="443"/>
      <c r="F16" s="2"/>
      <c r="G16" s="457"/>
      <c r="H16" s="458"/>
      <c r="I16" s="458"/>
      <c r="J16" s="458"/>
      <c r="K16" s="458"/>
      <c r="L16" s="458"/>
      <c r="M16" s="458"/>
      <c r="N16" s="458"/>
      <c r="O16" s="459"/>
      <c r="P16" s="2"/>
    </row>
    <row r="17" spans="1:25" ht="23.45" customHeight="1" x14ac:dyDescent="0.2">
      <c r="B17" s="431" t="s">
        <v>52</v>
      </c>
      <c r="C17" s="432"/>
      <c r="D17" s="433"/>
      <c r="E17" s="433"/>
      <c r="F17" s="2"/>
      <c r="G17" s="348" t="s">
        <v>893</v>
      </c>
      <c r="H17" s="28"/>
      <c r="I17" s="28"/>
      <c r="J17" s="28"/>
      <c r="K17" s="28"/>
      <c r="L17" s="28"/>
      <c r="M17" s="28"/>
      <c r="N17" s="28"/>
      <c r="O17" s="29"/>
      <c r="P17" s="2"/>
    </row>
    <row r="18" spans="1:25" x14ac:dyDescent="0.2">
      <c r="B18" s="8"/>
      <c r="C18" s="2"/>
      <c r="D18" s="2"/>
      <c r="E18" s="2"/>
      <c r="F18" s="2"/>
      <c r="G18" s="2"/>
      <c r="H18" s="2"/>
      <c r="J18" s="2"/>
      <c r="K18" s="2"/>
      <c r="L18" s="2"/>
      <c r="M18" s="2"/>
      <c r="N18" s="2"/>
      <c r="O18" s="2"/>
      <c r="P18" s="2"/>
    </row>
    <row r="19" spans="1:25" ht="13.5" thickBot="1" x14ac:dyDescent="0.25">
      <c r="B19" s="8"/>
      <c r="C19" s="2"/>
      <c r="D19" s="2"/>
      <c r="E19" s="2"/>
      <c r="F19" s="2"/>
      <c r="G19" s="2"/>
      <c r="H19" s="2"/>
      <c r="J19" s="2"/>
      <c r="K19" s="2"/>
      <c r="L19" s="2"/>
      <c r="M19" s="2"/>
      <c r="N19" s="2"/>
      <c r="O19" s="2"/>
      <c r="P19" s="2"/>
    </row>
    <row r="20" spans="1:25" s="21" customFormat="1" ht="13.5" thickBot="1" x14ac:dyDescent="0.25">
      <c r="A20" s="20"/>
      <c r="B20" s="439" t="s">
        <v>53</v>
      </c>
      <c r="C20" s="440"/>
      <c r="D20" s="440"/>
      <c r="E20" s="440"/>
      <c r="F20" s="440"/>
      <c r="G20" s="440"/>
      <c r="H20" s="440"/>
      <c r="I20" s="440"/>
      <c r="J20" s="440"/>
      <c r="K20" s="440"/>
      <c r="L20" s="440"/>
      <c r="M20" s="440"/>
      <c r="N20" s="440"/>
      <c r="O20" s="440"/>
      <c r="P20" s="441"/>
      <c r="Q20" s="20"/>
      <c r="R20" s="20"/>
      <c r="S20" s="20"/>
      <c r="T20" s="20"/>
      <c r="U20" s="20"/>
      <c r="V20" s="20"/>
      <c r="W20" s="20"/>
      <c r="X20" s="20"/>
      <c r="Y20" s="20"/>
    </row>
    <row r="21" spans="1:25" x14ac:dyDescent="0.2">
      <c r="B21" s="8"/>
      <c r="C21" s="2"/>
      <c r="D21" s="2"/>
      <c r="E21" s="2"/>
      <c r="F21" s="2"/>
      <c r="G21" s="30" t="s">
        <v>54</v>
      </c>
      <c r="H21" s="2"/>
      <c r="J21" s="2"/>
      <c r="K21" s="2"/>
      <c r="L21" s="2"/>
      <c r="M21" s="2"/>
      <c r="N21" s="2"/>
      <c r="O21" s="2"/>
      <c r="P21" s="2"/>
    </row>
    <row r="22" spans="1:25" x14ac:dyDescent="0.2">
      <c r="B22" s="8"/>
      <c r="C22" s="31" t="s">
        <v>55</v>
      </c>
      <c r="D22" s="31" t="s">
        <v>56</v>
      </c>
      <c r="E22" s="31" t="s">
        <v>57</v>
      </c>
      <c r="F22" s="31" t="s">
        <v>58</v>
      </c>
      <c r="G22" s="31" t="s">
        <v>59</v>
      </c>
      <c r="H22" s="31" t="s">
        <v>60</v>
      </c>
      <c r="I22" s="31" t="s">
        <v>61</v>
      </c>
      <c r="J22" s="454" t="s">
        <v>62</v>
      </c>
      <c r="K22" s="455"/>
      <c r="L22" s="455"/>
      <c r="M22" s="455"/>
      <c r="N22" s="455"/>
      <c r="O22" s="455"/>
      <c r="P22" s="456"/>
    </row>
    <row r="23" spans="1:25" x14ac:dyDescent="0.2">
      <c r="B23" s="307">
        <f t="shared" ref="B23:B75" si="0">LEN(C23)</f>
        <v>3</v>
      </c>
      <c r="C23" s="308" t="s">
        <v>770</v>
      </c>
      <c r="D23" s="309"/>
      <c r="E23" s="397">
        <v>1</v>
      </c>
      <c r="F23" s="310"/>
      <c r="G23" s="311"/>
      <c r="H23" s="312"/>
      <c r="I23" s="310"/>
      <c r="J23" s="434" t="s">
        <v>771</v>
      </c>
      <c r="K23" s="435"/>
      <c r="L23" s="435"/>
      <c r="M23" s="435"/>
      <c r="N23" s="435"/>
      <c r="O23" s="435"/>
      <c r="P23" s="436"/>
    </row>
    <row r="24" spans="1:25" s="344" customFormat="1" x14ac:dyDescent="0.2">
      <c r="A24" s="343"/>
      <c r="B24" s="346">
        <f t="shared" si="0"/>
        <v>12</v>
      </c>
      <c r="C24" s="308" t="s">
        <v>979</v>
      </c>
      <c r="D24" s="309"/>
      <c r="E24" s="315">
        <v>433.77800000000002</v>
      </c>
      <c r="F24" s="349"/>
      <c r="G24" s="350"/>
      <c r="H24" s="351" t="s">
        <v>762</v>
      </c>
      <c r="I24" s="349">
        <v>1</v>
      </c>
      <c r="J24" s="434" t="s">
        <v>981</v>
      </c>
      <c r="K24" s="435"/>
      <c r="L24" s="435"/>
      <c r="M24" s="435"/>
      <c r="N24" s="435"/>
      <c r="O24" s="435"/>
      <c r="P24" s="436"/>
      <c r="Q24" s="343"/>
      <c r="R24" s="343"/>
      <c r="S24" s="343"/>
      <c r="T24" s="343"/>
      <c r="U24" s="343"/>
      <c r="V24" s="343"/>
      <c r="W24" s="343"/>
      <c r="X24" s="343"/>
      <c r="Y24" s="343"/>
    </row>
    <row r="25" spans="1:25" s="344" customFormat="1" x14ac:dyDescent="0.2">
      <c r="A25" s="343"/>
      <c r="B25" s="346">
        <f t="shared" si="0"/>
        <v>10</v>
      </c>
      <c r="C25" s="308" t="s">
        <v>980</v>
      </c>
      <c r="D25" s="309"/>
      <c r="E25" s="315">
        <v>303.31700000000001</v>
      </c>
      <c r="F25" s="349"/>
      <c r="G25" s="350"/>
      <c r="H25" s="351" t="s">
        <v>762</v>
      </c>
      <c r="I25" s="349">
        <v>1</v>
      </c>
      <c r="J25" s="434" t="s">
        <v>982</v>
      </c>
      <c r="K25" s="435"/>
      <c r="L25" s="435"/>
      <c r="M25" s="435"/>
      <c r="N25" s="435"/>
      <c r="O25" s="435"/>
      <c r="P25" s="436"/>
      <c r="Q25" s="343"/>
      <c r="R25" s="343"/>
      <c r="S25" s="343"/>
      <c r="T25" s="343"/>
      <c r="U25" s="343"/>
      <c r="V25" s="343"/>
      <c r="W25" s="343"/>
      <c r="X25" s="343"/>
      <c r="Y25" s="343"/>
    </row>
    <row r="26" spans="1:25" s="344" customFormat="1" x14ac:dyDescent="0.2">
      <c r="A26" s="343"/>
      <c r="B26" s="346">
        <f t="shared" si="0"/>
        <v>6</v>
      </c>
      <c r="C26" s="308" t="s">
        <v>989</v>
      </c>
      <c r="D26" s="309" t="s">
        <v>990</v>
      </c>
      <c r="E26" s="315">
        <f>IF(E23=1,E25,E24)</f>
        <v>303.31700000000001</v>
      </c>
      <c r="F26" s="349"/>
      <c r="G26" s="350"/>
      <c r="H26" s="351" t="s">
        <v>769</v>
      </c>
      <c r="I26" s="349"/>
      <c r="J26" s="434" t="s">
        <v>991</v>
      </c>
      <c r="K26" s="435"/>
      <c r="L26" s="435"/>
      <c r="M26" s="435"/>
      <c r="N26" s="435"/>
      <c r="O26" s="435"/>
      <c r="P26" s="436"/>
      <c r="Q26" s="343"/>
      <c r="R26" s="343"/>
      <c r="S26" s="343"/>
      <c r="T26" s="343"/>
      <c r="U26" s="343"/>
      <c r="V26" s="343"/>
      <c r="W26" s="343"/>
      <c r="X26" s="343"/>
      <c r="Y26" s="343"/>
    </row>
    <row r="27" spans="1:25" s="344" customFormat="1" x14ac:dyDescent="0.2">
      <c r="A27" s="343"/>
      <c r="B27" s="346">
        <f t="shared" si="0"/>
        <v>9</v>
      </c>
      <c r="C27" s="308" t="s">
        <v>988</v>
      </c>
      <c r="D27" s="309"/>
      <c r="E27" s="315">
        <v>30</v>
      </c>
      <c r="F27" s="349"/>
      <c r="G27" s="350"/>
      <c r="H27" s="351" t="s">
        <v>992</v>
      </c>
      <c r="I27" s="349"/>
      <c r="J27" s="434" t="s">
        <v>993</v>
      </c>
      <c r="K27" s="435"/>
      <c r="L27" s="435"/>
      <c r="M27" s="435"/>
      <c r="N27" s="435"/>
      <c r="O27" s="435"/>
      <c r="P27" s="436"/>
      <c r="Q27" s="343"/>
      <c r="R27" s="343"/>
      <c r="S27" s="343"/>
      <c r="T27" s="343"/>
      <c r="U27" s="343"/>
      <c r="V27" s="343"/>
      <c r="W27" s="343"/>
      <c r="X27" s="343"/>
      <c r="Y27" s="343"/>
    </row>
    <row r="28" spans="1:25" s="344" customFormat="1" x14ac:dyDescent="0.2">
      <c r="A28" s="343"/>
      <c r="B28" s="346">
        <f t="shared" si="0"/>
        <v>9</v>
      </c>
      <c r="C28" s="308" t="s">
        <v>996</v>
      </c>
      <c r="D28" s="309" t="s">
        <v>999</v>
      </c>
      <c r="E28" s="95">
        <f>IF(E23=1,1/(E27*CONVERT(1,"yr","hr")*E26*0.85),0)</f>
        <v>1.4748966913409653E-8</v>
      </c>
      <c r="F28" s="349"/>
      <c r="G28" s="350"/>
      <c r="H28" s="351" t="s">
        <v>994</v>
      </c>
      <c r="I28" s="349"/>
      <c r="J28" s="434" t="s">
        <v>995</v>
      </c>
      <c r="K28" s="435"/>
      <c r="L28" s="435"/>
      <c r="M28" s="435"/>
      <c r="N28" s="435"/>
      <c r="O28" s="435"/>
      <c r="P28" s="436"/>
      <c r="Q28" s="343"/>
      <c r="R28" s="343"/>
      <c r="S28" s="343"/>
      <c r="T28" s="343"/>
      <c r="U28" s="343"/>
      <c r="V28" s="343"/>
      <c r="W28" s="343"/>
      <c r="X28" s="343"/>
      <c r="Y28" s="343"/>
    </row>
    <row r="29" spans="1:25" x14ac:dyDescent="0.2">
      <c r="B29" s="307">
        <f t="shared" si="0"/>
        <v>15</v>
      </c>
      <c r="C29" s="308" t="s">
        <v>799</v>
      </c>
      <c r="D29" s="309"/>
      <c r="E29" s="315">
        <v>0.9</v>
      </c>
      <c r="F29" s="310"/>
      <c r="G29" s="311"/>
      <c r="H29" s="312"/>
      <c r="I29" s="310">
        <v>1</v>
      </c>
      <c r="J29" s="434" t="s">
        <v>772</v>
      </c>
      <c r="K29" s="435"/>
      <c r="L29" s="435"/>
      <c r="M29" s="435"/>
      <c r="N29" s="435"/>
      <c r="O29" s="435"/>
      <c r="P29" s="436"/>
    </row>
    <row r="30" spans="1:25" x14ac:dyDescent="0.2">
      <c r="B30" s="307">
        <f t="shared" si="0"/>
        <v>12</v>
      </c>
      <c r="C30" s="316" t="s">
        <v>800</v>
      </c>
      <c r="D30" s="317"/>
      <c r="E30" s="317">
        <f>'eGRID-NEI data'!F38</f>
        <v>134.5814477626445</v>
      </c>
      <c r="F30" s="306"/>
      <c r="G30" s="311"/>
      <c r="H30" s="312" t="s">
        <v>717</v>
      </c>
      <c r="I30" s="310">
        <v>3</v>
      </c>
      <c r="J30" s="434" t="s">
        <v>773</v>
      </c>
      <c r="K30" s="435"/>
      <c r="L30" s="435"/>
      <c r="M30" s="435"/>
      <c r="N30" s="435"/>
      <c r="O30" s="435"/>
      <c r="P30" s="436"/>
    </row>
    <row r="31" spans="1:25" x14ac:dyDescent="0.2">
      <c r="B31" s="307">
        <f t="shared" si="0"/>
        <v>14</v>
      </c>
      <c r="C31" s="316" t="s">
        <v>801</v>
      </c>
      <c r="D31" s="317"/>
      <c r="E31" s="317">
        <f>'eGRID-NEI data'!E38</f>
        <v>941.05374156877588</v>
      </c>
      <c r="F31" s="310"/>
      <c r="G31" s="311"/>
      <c r="H31" s="312" t="s">
        <v>717</v>
      </c>
      <c r="I31" s="310">
        <v>3</v>
      </c>
      <c r="J31" s="434" t="s">
        <v>774</v>
      </c>
      <c r="K31" s="435"/>
      <c r="L31" s="435"/>
      <c r="M31" s="435"/>
      <c r="N31" s="435"/>
      <c r="O31" s="435"/>
      <c r="P31" s="436"/>
    </row>
    <row r="32" spans="1:25" x14ac:dyDescent="0.2">
      <c r="B32" s="307">
        <f t="shared" si="0"/>
        <v>8</v>
      </c>
      <c r="C32" s="316" t="s">
        <v>802</v>
      </c>
      <c r="D32" s="316" t="s">
        <v>803</v>
      </c>
      <c r="E32" s="317">
        <f>IF(E23=1,E30,E31)</f>
        <v>134.5814477626445</v>
      </c>
      <c r="F32" s="317"/>
      <c r="G32" s="311"/>
      <c r="H32" s="312" t="s">
        <v>717</v>
      </c>
      <c r="I32" s="310">
        <v>3</v>
      </c>
      <c r="J32" s="434" t="s">
        <v>775</v>
      </c>
      <c r="K32" s="435"/>
      <c r="L32" s="435"/>
      <c r="M32" s="435"/>
      <c r="N32" s="435"/>
      <c r="O32" s="435"/>
      <c r="P32" s="436"/>
    </row>
    <row r="33" spans="1:25" x14ac:dyDescent="0.2">
      <c r="B33" s="307">
        <f t="shared" si="0"/>
        <v>12</v>
      </c>
      <c r="C33" s="316" t="s">
        <v>804</v>
      </c>
      <c r="D33" s="316" t="s">
        <v>805</v>
      </c>
      <c r="E33" s="317">
        <f>IF(E23=1,E32/(1-E29)*E29,0)</f>
        <v>1211.2330298638008</v>
      </c>
      <c r="F33" s="317"/>
      <c r="G33" s="311"/>
      <c r="H33" s="312" t="s">
        <v>717</v>
      </c>
      <c r="I33" s="310"/>
      <c r="J33" s="434" t="s">
        <v>776</v>
      </c>
      <c r="K33" s="435"/>
      <c r="L33" s="435"/>
      <c r="M33" s="435"/>
      <c r="N33" s="435"/>
      <c r="O33" s="435"/>
      <c r="P33" s="436"/>
    </row>
    <row r="34" spans="1:25" x14ac:dyDescent="0.2">
      <c r="B34" s="307">
        <f t="shared" si="0"/>
        <v>12</v>
      </c>
      <c r="C34" s="316" t="s">
        <v>806</v>
      </c>
      <c r="D34" s="317"/>
      <c r="E34" s="317">
        <f>'eGRID-NEI data'!F41+'eGRID-NEI data'!F42</f>
        <v>2.6840398729855797</v>
      </c>
      <c r="F34" s="317"/>
      <c r="G34" s="311"/>
      <c r="H34" s="312" t="s">
        <v>717</v>
      </c>
      <c r="I34" s="310">
        <v>3</v>
      </c>
      <c r="J34" s="434" t="s">
        <v>777</v>
      </c>
      <c r="K34" s="435"/>
      <c r="L34" s="435"/>
      <c r="M34" s="435"/>
      <c r="N34" s="435"/>
      <c r="O34" s="435"/>
      <c r="P34" s="436"/>
    </row>
    <row r="35" spans="1:25" x14ac:dyDescent="0.2">
      <c r="B35" s="307">
        <f t="shared" si="0"/>
        <v>14</v>
      </c>
      <c r="C35" s="316" t="s">
        <v>807</v>
      </c>
      <c r="D35" s="317"/>
      <c r="E35" s="317">
        <f>'eGRID-NEI data'!E41+'eGRID-NEI data'!E42</f>
        <v>1.8768008570152639</v>
      </c>
      <c r="F35" s="317"/>
      <c r="G35" s="311"/>
      <c r="H35" s="312" t="s">
        <v>717</v>
      </c>
      <c r="I35" s="310">
        <v>3</v>
      </c>
      <c r="J35" s="434" t="s">
        <v>778</v>
      </c>
      <c r="K35" s="435"/>
      <c r="L35" s="435"/>
      <c r="M35" s="435"/>
      <c r="N35" s="435"/>
      <c r="O35" s="435"/>
      <c r="P35" s="436"/>
    </row>
    <row r="36" spans="1:25" x14ac:dyDescent="0.2">
      <c r="B36" s="307">
        <f t="shared" si="0"/>
        <v>8</v>
      </c>
      <c r="C36" s="318" t="s">
        <v>818</v>
      </c>
      <c r="D36" s="316" t="s">
        <v>819</v>
      </c>
      <c r="E36" s="317">
        <f>IF($E$23=1,E34,E35)</f>
        <v>2.6840398729855797</v>
      </c>
      <c r="F36" s="317"/>
      <c r="G36" s="311"/>
      <c r="H36" s="312" t="s">
        <v>717</v>
      </c>
      <c r="I36" s="310">
        <v>3</v>
      </c>
      <c r="J36" s="434" t="s">
        <v>779</v>
      </c>
      <c r="K36" s="435"/>
      <c r="L36" s="435"/>
      <c r="M36" s="435"/>
      <c r="N36" s="435"/>
      <c r="O36" s="435"/>
      <c r="P36" s="436"/>
    </row>
    <row r="37" spans="1:25" x14ac:dyDescent="0.2">
      <c r="B37" s="307">
        <f t="shared" si="0"/>
        <v>12</v>
      </c>
      <c r="C37" s="318" t="s">
        <v>820</v>
      </c>
      <c r="D37" s="319"/>
      <c r="E37" s="306">
        <f>'eGRID-NEI data'!F43</f>
        <v>3.1709557692097712</v>
      </c>
      <c r="F37" s="317"/>
      <c r="G37" s="311"/>
      <c r="H37" s="312" t="s">
        <v>717</v>
      </c>
      <c r="I37" s="310">
        <v>3</v>
      </c>
      <c r="J37" s="434" t="s">
        <v>780</v>
      </c>
      <c r="K37" s="435"/>
      <c r="L37" s="435"/>
      <c r="M37" s="435"/>
      <c r="N37" s="435"/>
      <c r="O37" s="435"/>
      <c r="P37" s="436"/>
    </row>
    <row r="38" spans="1:25" x14ac:dyDescent="0.2">
      <c r="B38" s="307">
        <f t="shared" si="0"/>
        <v>14</v>
      </c>
      <c r="C38" s="318" t="s">
        <v>821</v>
      </c>
      <c r="D38" s="319"/>
      <c r="E38" s="319">
        <f>'eGRID-NEI data'!E43</f>
        <v>2.217274253303303</v>
      </c>
      <c r="F38" s="317"/>
      <c r="G38" s="311"/>
      <c r="H38" s="312" t="s">
        <v>717</v>
      </c>
      <c r="I38" s="310">
        <v>3</v>
      </c>
      <c r="J38" s="434" t="s">
        <v>781</v>
      </c>
      <c r="K38" s="435"/>
      <c r="L38" s="435"/>
      <c r="M38" s="435"/>
      <c r="N38" s="435"/>
      <c r="O38" s="435"/>
      <c r="P38" s="436"/>
    </row>
    <row r="39" spans="1:25" x14ac:dyDescent="0.2">
      <c r="B39" s="307">
        <f t="shared" si="0"/>
        <v>8</v>
      </c>
      <c r="C39" s="318" t="s">
        <v>822</v>
      </c>
      <c r="D39" s="316" t="s">
        <v>823</v>
      </c>
      <c r="E39" s="317">
        <f>IF($E$23=1,E37,E38)</f>
        <v>3.1709557692097712</v>
      </c>
      <c r="F39" s="317"/>
      <c r="G39" s="311"/>
      <c r="H39" s="312" t="s">
        <v>717</v>
      </c>
      <c r="I39" s="310">
        <v>3</v>
      </c>
      <c r="J39" s="434" t="s">
        <v>782</v>
      </c>
      <c r="K39" s="435"/>
      <c r="L39" s="435"/>
      <c r="M39" s="435"/>
      <c r="N39" s="435"/>
      <c r="O39" s="435"/>
      <c r="P39" s="436"/>
    </row>
    <row r="40" spans="1:25" s="344" customFormat="1" x14ac:dyDescent="0.2">
      <c r="A40" s="343"/>
      <c r="B40" s="346"/>
      <c r="C40" s="384" t="s">
        <v>930</v>
      </c>
      <c r="D40" s="385"/>
      <c r="E40" s="385">
        <f>'eGRID-NEI data'!F44</f>
        <v>0.83891558187739201</v>
      </c>
      <c r="F40" s="383"/>
      <c r="G40" s="350"/>
      <c r="H40" s="351" t="s">
        <v>717</v>
      </c>
      <c r="I40" s="349" t="s">
        <v>950</v>
      </c>
      <c r="J40" s="434" t="s">
        <v>940</v>
      </c>
      <c r="K40" s="435"/>
      <c r="L40" s="435"/>
      <c r="M40" s="435"/>
      <c r="N40" s="435"/>
      <c r="O40" s="435"/>
      <c r="P40" s="436"/>
      <c r="Q40" s="343"/>
      <c r="R40" s="343"/>
      <c r="S40" s="343"/>
      <c r="T40" s="343"/>
      <c r="U40" s="343"/>
      <c r="V40" s="343"/>
      <c r="W40" s="343"/>
      <c r="X40" s="343"/>
      <c r="Y40" s="343"/>
    </row>
    <row r="41" spans="1:25" s="344" customFormat="1" x14ac:dyDescent="0.2">
      <c r="A41" s="343"/>
      <c r="B41" s="346"/>
      <c r="C41" s="384" t="s">
        <v>931</v>
      </c>
      <c r="D41" s="385"/>
      <c r="E41" s="385">
        <f>'eGRID-NEI data'!E44</f>
        <v>0.58660733727460801</v>
      </c>
      <c r="F41" s="383"/>
      <c r="G41" s="350"/>
      <c r="H41" s="351" t="s">
        <v>717</v>
      </c>
      <c r="I41" s="349" t="s">
        <v>950</v>
      </c>
      <c r="J41" s="434" t="s">
        <v>941</v>
      </c>
      <c r="K41" s="435"/>
      <c r="L41" s="435"/>
      <c r="M41" s="435"/>
      <c r="N41" s="435"/>
      <c r="O41" s="435"/>
      <c r="P41" s="436"/>
      <c r="Q41" s="343"/>
      <c r="R41" s="343"/>
      <c r="S41" s="343"/>
      <c r="T41" s="343"/>
      <c r="U41" s="343"/>
      <c r="V41" s="343"/>
      <c r="W41" s="343"/>
      <c r="X41" s="343"/>
      <c r="Y41" s="343"/>
    </row>
    <row r="42" spans="1:25" s="344" customFormat="1" x14ac:dyDescent="0.2">
      <c r="A42" s="343"/>
      <c r="B42" s="346"/>
      <c r="C42" s="384" t="s">
        <v>932</v>
      </c>
      <c r="D42" s="382" t="s">
        <v>933</v>
      </c>
      <c r="E42" s="383">
        <f>IF($E$23=1,E40,E41)</f>
        <v>0.83891558187739201</v>
      </c>
      <c r="F42" s="383"/>
      <c r="G42" s="350"/>
      <c r="H42" s="351" t="s">
        <v>717</v>
      </c>
      <c r="I42" s="349" t="s">
        <v>950</v>
      </c>
      <c r="J42" s="434" t="s">
        <v>942</v>
      </c>
      <c r="K42" s="435"/>
      <c r="L42" s="435"/>
      <c r="M42" s="435"/>
      <c r="N42" s="435"/>
      <c r="O42" s="435"/>
      <c r="P42" s="436"/>
      <c r="Q42" s="343"/>
      <c r="R42" s="343"/>
      <c r="S42" s="343"/>
      <c r="T42" s="343"/>
      <c r="U42" s="343"/>
      <c r="V42" s="343"/>
      <c r="W42" s="343"/>
      <c r="X42" s="343"/>
      <c r="Y42" s="343"/>
    </row>
    <row r="43" spans="1:25" x14ac:dyDescent="0.2">
      <c r="B43" s="307">
        <f t="shared" si="0"/>
        <v>13</v>
      </c>
      <c r="C43" s="384" t="s">
        <v>927</v>
      </c>
      <c r="D43" s="319"/>
      <c r="E43" s="319">
        <f>'eGRID-NEI data'!F45</f>
        <v>0.89576475893869656</v>
      </c>
      <c r="F43" s="317"/>
      <c r="G43" s="311"/>
      <c r="H43" s="312" t="s">
        <v>717</v>
      </c>
      <c r="I43" s="349" t="s">
        <v>950</v>
      </c>
      <c r="J43" s="434" t="s">
        <v>943</v>
      </c>
      <c r="K43" s="435"/>
      <c r="L43" s="435"/>
      <c r="M43" s="435"/>
      <c r="N43" s="435"/>
      <c r="O43" s="435"/>
      <c r="P43" s="436"/>
    </row>
    <row r="44" spans="1:25" x14ac:dyDescent="0.2">
      <c r="B44" s="307">
        <f t="shared" si="0"/>
        <v>15</v>
      </c>
      <c r="C44" s="384" t="s">
        <v>928</v>
      </c>
      <c r="D44" s="319"/>
      <c r="E44" s="319">
        <f>'eGRID-NEI data'!E45</f>
        <v>0.62635882729647108</v>
      </c>
      <c r="F44" s="317"/>
      <c r="G44" s="311"/>
      <c r="H44" s="312" t="s">
        <v>717</v>
      </c>
      <c r="I44" s="349" t="s">
        <v>950</v>
      </c>
      <c r="J44" s="434" t="s">
        <v>944</v>
      </c>
      <c r="K44" s="435"/>
      <c r="L44" s="435"/>
      <c r="M44" s="435"/>
      <c r="N44" s="435"/>
      <c r="O44" s="435"/>
      <c r="P44" s="436"/>
    </row>
    <row r="45" spans="1:25" x14ac:dyDescent="0.2">
      <c r="B45" s="307">
        <f t="shared" si="0"/>
        <v>9</v>
      </c>
      <c r="C45" s="384" t="s">
        <v>929</v>
      </c>
      <c r="D45" s="382" t="s">
        <v>934</v>
      </c>
      <c r="E45" s="317">
        <f>IF($E$23=1,E43,E44)</f>
        <v>0.89576475893869656</v>
      </c>
      <c r="F45" s="317"/>
      <c r="G45" s="311"/>
      <c r="H45" s="312" t="s">
        <v>717</v>
      </c>
      <c r="I45" s="349" t="s">
        <v>950</v>
      </c>
      <c r="J45" s="434" t="s">
        <v>945</v>
      </c>
      <c r="K45" s="435"/>
      <c r="L45" s="435"/>
      <c r="M45" s="435"/>
      <c r="N45" s="435"/>
      <c r="O45" s="435"/>
      <c r="P45" s="436"/>
    </row>
    <row r="46" spans="1:25" x14ac:dyDescent="0.2">
      <c r="B46" s="307">
        <f t="shared" si="0"/>
        <v>11</v>
      </c>
      <c r="C46" s="318" t="s">
        <v>824</v>
      </c>
      <c r="D46" s="319"/>
      <c r="E46" s="320">
        <f>'eGRID-NEI data'!F48</f>
        <v>6.9215112662926454E-5</v>
      </c>
      <c r="F46" s="317"/>
      <c r="G46" s="311"/>
      <c r="H46" s="312" t="s">
        <v>717</v>
      </c>
      <c r="I46" s="349">
        <v>3</v>
      </c>
      <c r="J46" s="434" t="s">
        <v>937</v>
      </c>
      <c r="K46" s="435"/>
      <c r="L46" s="435"/>
      <c r="M46" s="435"/>
      <c r="N46" s="435"/>
      <c r="O46" s="435"/>
      <c r="P46" s="436"/>
    </row>
    <row r="47" spans="1:25" x14ac:dyDescent="0.2">
      <c r="B47" s="307">
        <f t="shared" si="0"/>
        <v>13</v>
      </c>
      <c r="C47" s="318" t="s">
        <v>825</v>
      </c>
      <c r="D47" s="319"/>
      <c r="E47" s="320">
        <f>'eGRID-NEI data'!E48</f>
        <v>4.8398305879000005E-5</v>
      </c>
      <c r="F47" s="317"/>
      <c r="G47" s="311"/>
      <c r="H47" s="312" t="s">
        <v>717</v>
      </c>
      <c r="I47" s="349">
        <v>3</v>
      </c>
      <c r="J47" s="434" t="s">
        <v>938</v>
      </c>
      <c r="K47" s="435"/>
      <c r="L47" s="435"/>
      <c r="M47" s="435"/>
      <c r="N47" s="435"/>
      <c r="O47" s="435"/>
      <c r="P47" s="436"/>
    </row>
    <row r="48" spans="1:25" x14ac:dyDescent="0.2">
      <c r="B48" s="307">
        <f t="shared" si="0"/>
        <v>7</v>
      </c>
      <c r="C48" s="318" t="s">
        <v>826</v>
      </c>
      <c r="D48" s="316" t="s">
        <v>827</v>
      </c>
      <c r="E48" s="317">
        <f>IF($E$23=1,E46,E47)</f>
        <v>6.9215112662926454E-5</v>
      </c>
      <c r="F48" s="317"/>
      <c r="G48" s="311"/>
      <c r="H48" s="312" t="s">
        <v>717</v>
      </c>
      <c r="I48" s="310">
        <v>3</v>
      </c>
      <c r="J48" s="434" t="s">
        <v>939</v>
      </c>
      <c r="K48" s="435"/>
      <c r="L48" s="435"/>
      <c r="M48" s="435"/>
      <c r="N48" s="435"/>
      <c r="O48" s="435"/>
      <c r="P48" s="436"/>
    </row>
    <row r="49" spans="1:25" x14ac:dyDescent="0.2">
      <c r="B49" s="307">
        <f t="shared" si="0"/>
        <v>11</v>
      </c>
      <c r="C49" s="306" t="s">
        <v>828</v>
      </c>
      <c r="D49" s="316"/>
      <c r="E49" s="323">
        <f>'eGRID-NEI data'!F47</f>
        <v>8.4117851617811316E-6</v>
      </c>
      <c r="F49" s="317"/>
      <c r="G49" s="311"/>
      <c r="H49" s="312" t="s">
        <v>717</v>
      </c>
      <c r="I49" s="349" t="s">
        <v>950</v>
      </c>
      <c r="J49" s="434" t="s">
        <v>935</v>
      </c>
      <c r="K49" s="435"/>
      <c r="L49" s="435"/>
      <c r="M49" s="435"/>
      <c r="N49" s="435"/>
      <c r="O49" s="435"/>
      <c r="P49" s="436"/>
    </row>
    <row r="50" spans="1:25" x14ac:dyDescent="0.2">
      <c r="B50" s="307">
        <f t="shared" si="0"/>
        <v>13</v>
      </c>
      <c r="C50" s="318" t="s">
        <v>829</v>
      </c>
      <c r="D50" s="316"/>
      <c r="E50" s="322">
        <f>'eGRID-NEI data'!E47</f>
        <v>5.8818968226050366E-6</v>
      </c>
      <c r="F50" s="317"/>
      <c r="G50" s="311"/>
      <c r="H50" s="312" t="s">
        <v>717</v>
      </c>
      <c r="I50" s="349" t="s">
        <v>950</v>
      </c>
      <c r="J50" s="434" t="s">
        <v>936</v>
      </c>
      <c r="K50" s="435"/>
      <c r="L50" s="435"/>
      <c r="M50" s="435"/>
      <c r="N50" s="435"/>
      <c r="O50" s="435"/>
      <c r="P50" s="436"/>
    </row>
    <row r="51" spans="1:25" x14ac:dyDescent="0.2">
      <c r="B51" s="307">
        <f t="shared" si="0"/>
        <v>7</v>
      </c>
      <c r="C51" s="318" t="s">
        <v>830</v>
      </c>
      <c r="D51" s="316" t="s">
        <v>831</v>
      </c>
      <c r="E51" s="317">
        <f>IF($E$23=1,E49,E50)</f>
        <v>8.4117851617811316E-6</v>
      </c>
      <c r="F51" s="317"/>
      <c r="G51" s="311"/>
      <c r="H51" s="312" t="s">
        <v>717</v>
      </c>
      <c r="I51" s="349" t="s">
        <v>950</v>
      </c>
      <c r="J51" s="434" t="s">
        <v>783</v>
      </c>
      <c r="K51" s="435"/>
      <c r="L51" s="435"/>
      <c r="M51" s="435"/>
      <c r="N51" s="435"/>
      <c r="O51" s="435"/>
      <c r="P51" s="436"/>
    </row>
    <row r="52" spans="1:25" x14ac:dyDescent="0.2">
      <c r="B52" s="307">
        <f t="shared" si="0"/>
        <v>12</v>
      </c>
      <c r="C52" s="318" t="s">
        <v>832</v>
      </c>
      <c r="D52" s="316"/>
      <c r="E52" s="322">
        <f>'eGRID-NEI data'!F49</f>
        <v>2.9244786170675824E-4</v>
      </c>
      <c r="F52" s="317"/>
      <c r="G52" s="311"/>
      <c r="H52" s="312" t="s">
        <v>717</v>
      </c>
      <c r="I52" s="349" t="s">
        <v>950</v>
      </c>
      <c r="J52" s="434" t="s">
        <v>784</v>
      </c>
      <c r="K52" s="435"/>
      <c r="L52" s="435"/>
      <c r="M52" s="435"/>
      <c r="N52" s="435"/>
      <c r="O52" s="435"/>
      <c r="P52" s="436"/>
    </row>
    <row r="53" spans="1:25" x14ac:dyDescent="0.2">
      <c r="B53" s="307">
        <f t="shared" si="0"/>
        <v>14</v>
      </c>
      <c r="C53" s="318" t="s">
        <v>833</v>
      </c>
      <c r="D53" s="316"/>
      <c r="E53" s="322">
        <f>'eGRID-NEI data'!E49</f>
        <v>2.044926392516651E-4</v>
      </c>
      <c r="F53" s="317"/>
      <c r="G53" s="311"/>
      <c r="H53" s="312" t="s">
        <v>717</v>
      </c>
      <c r="I53" s="349" t="s">
        <v>950</v>
      </c>
      <c r="J53" s="434" t="s">
        <v>785</v>
      </c>
      <c r="K53" s="435"/>
      <c r="L53" s="435"/>
      <c r="M53" s="435"/>
      <c r="N53" s="435"/>
      <c r="O53" s="435"/>
      <c r="P53" s="436"/>
    </row>
    <row r="54" spans="1:25" x14ac:dyDescent="0.2">
      <c r="B54" s="307">
        <f t="shared" si="0"/>
        <v>8</v>
      </c>
      <c r="C54" s="318" t="s">
        <v>834</v>
      </c>
      <c r="D54" s="316" t="s">
        <v>835</v>
      </c>
      <c r="E54" s="317">
        <f>IF($E$23=1,E52,E53)</f>
        <v>2.9244786170675824E-4</v>
      </c>
      <c r="F54" s="317"/>
      <c r="G54" s="311"/>
      <c r="H54" s="312" t="s">
        <v>717</v>
      </c>
      <c r="I54" s="349" t="s">
        <v>950</v>
      </c>
      <c r="J54" s="434" t="s">
        <v>786</v>
      </c>
      <c r="K54" s="435"/>
      <c r="L54" s="435"/>
      <c r="M54" s="435"/>
      <c r="N54" s="435"/>
      <c r="O54" s="435"/>
      <c r="P54" s="436"/>
    </row>
    <row r="55" spans="1:25" s="344" customFormat="1" x14ac:dyDescent="0.2">
      <c r="A55" s="343"/>
      <c r="B55" s="346">
        <f t="shared" si="0"/>
        <v>12</v>
      </c>
      <c r="C55" s="384" t="s">
        <v>872</v>
      </c>
      <c r="D55" s="382"/>
      <c r="E55" s="383">
        <f>'eGRID-NEI data'!F40</f>
        <v>1.5179840753538979E-2</v>
      </c>
      <c r="F55" s="383"/>
      <c r="G55" s="350"/>
      <c r="H55" s="351" t="s">
        <v>717</v>
      </c>
      <c r="I55" s="349" t="s">
        <v>950</v>
      </c>
      <c r="J55" s="434" t="s">
        <v>876</v>
      </c>
      <c r="K55" s="435"/>
      <c r="L55" s="435"/>
      <c r="M55" s="435"/>
      <c r="N55" s="435"/>
      <c r="O55" s="435"/>
      <c r="P55" s="436"/>
      <c r="Q55" s="343"/>
      <c r="R55" s="343"/>
      <c r="S55" s="343"/>
      <c r="T55" s="343"/>
      <c r="U55" s="343"/>
      <c r="V55" s="343"/>
      <c r="W55" s="343"/>
      <c r="X55" s="343"/>
      <c r="Y55" s="343"/>
    </row>
    <row r="56" spans="1:25" s="344" customFormat="1" x14ac:dyDescent="0.2">
      <c r="A56" s="343"/>
      <c r="B56" s="346">
        <f t="shared" si="0"/>
        <v>14</v>
      </c>
      <c r="C56" s="384" t="s">
        <v>873</v>
      </c>
      <c r="D56" s="382"/>
      <c r="E56" s="383">
        <f>'eGRID-NEI data'!E40</f>
        <v>1.0614424331895999E-2</v>
      </c>
      <c r="F56" s="383"/>
      <c r="G56" s="350"/>
      <c r="H56" s="351" t="s">
        <v>717</v>
      </c>
      <c r="I56" s="349" t="s">
        <v>950</v>
      </c>
      <c r="J56" s="434" t="s">
        <v>877</v>
      </c>
      <c r="K56" s="435"/>
      <c r="L56" s="435"/>
      <c r="M56" s="435"/>
      <c r="N56" s="435"/>
      <c r="O56" s="435"/>
      <c r="P56" s="436"/>
      <c r="Q56" s="343"/>
      <c r="R56" s="343"/>
      <c r="S56" s="343"/>
      <c r="T56" s="343"/>
      <c r="U56" s="343"/>
      <c r="V56" s="343"/>
      <c r="W56" s="343"/>
      <c r="X56" s="343"/>
      <c r="Y56" s="343"/>
    </row>
    <row r="57" spans="1:25" s="344" customFormat="1" x14ac:dyDescent="0.2">
      <c r="A57" s="343"/>
      <c r="B57" s="346">
        <f t="shared" si="0"/>
        <v>8</v>
      </c>
      <c r="C57" s="384" t="s">
        <v>874</v>
      </c>
      <c r="D57" s="382" t="s">
        <v>875</v>
      </c>
      <c r="E57" s="383">
        <f>IF($E$23=1,E55,E56)</f>
        <v>1.5179840753538979E-2</v>
      </c>
      <c r="F57" s="383"/>
      <c r="G57" s="350"/>
      <c r="H57" s="351" t="s">
        <v>717</v>
      </c>
      <c r="I57" s="349" t="s">
        <v>950</v>
      </c>
      <c r="J57" s="434" t="s">
        <v>878</v>
      </c>
      <c r="K57" s="435"/>
      <c r="L57" s="435"/>
      <c r="M57" s="435"/>
      <c r="N57" s="435"/>
      <c r="O57" s="435"/>
      <c r="P57" s="436"/>
      <c r="Q57" s="343"/>
      <c r="R57" s="343"/>
      <c r="S57" s="343"/>
      <c r="T57" s="343"/>
      <c r="U57" s="343"/>
      <c r="V57" s="343"/>
      <c r="W57" s="343"/>
      <c r="X57" s="343"/>
      <c r="Y57" s="343"/>
    </row>
    <row r="58" spans="1:25" s="344" customFormat="1" x14ac:dyDescent="0.2">
      <c r="A58" s="343"/>
      <c r="B58" s="346">
        <f t="shared" si="0"/>
        <v>11</v>
      </c>
      <c r="C58" s="384" t="s">
        <v>882</v>
      </c>
      <c r="D58" s="382"/>
      <c r="E58" s="383">
        <f>'eGRID-NEI data'!F46</f>
        <v>0.14357618534157399</v>
      </c>
      <c r="F58" s="383"/>
      <c r="G58" s="350"/>
      <c r="H58" s="351" t="s">
        <v>717</v>
      </c>
      <c r="I58" s="349" t="s">
        <v>950</v>
      </c>
      <c r="J58" s="434" t="s">
        <v>884</v>
      </c>
      <c r="K58" s="435"/>
      <c r="L58" s="435"/>
      <c r="M58" s="435"/>
      <c r="N58" s="435"/>
      <c r="O58" s="435"/>
      <c r="P58" s="436"/>
      <c r="Q58" s="343"/>
      <c r="R58" s="343"/>
      <c r="S58" s="343"/>
      <c r="T58" s="343"/>
      <c r="U58" s="343"/>
      <c r="V58" s="343"/>
      <c r="W58" s="343"/>
      <c r="X58" s="343"/>
      <c r="Y58" s="343"/>
    </row>
    <row r="59" spans="1:25" s="344" customFormat="1" x14ac:dyDescent="0.2">
      <c r="A59" s="343"/>
      <c r="B59" s="346">
        <f t="shared" si="0"/>
        <v>13</v>
      </c>
      <c r="C59" s="384" t="s">
        <v>883</v>
      </c>
      <c r="D59" s="382"/>
      <c r="E59" s="383">
        <f>'eGRID-NEI data'!E46</f>
        <v>0.10039489741123385</v>
      </c>
      <c r="F59" s="383"/>
      <c r="G59" s="350"/>
      <c r="H59" s="351" t="s">
        <v>717</v>
      </c>
      <c r="I59" s="349" t="s">
        <v>950</v>
      </c>
      <c r="J59" s="434" t="s">
        <v>885</v>
      </c>
      <c r="K59" s="435"/>
      <c r="L59" s="435"/>
      <c r="M59" s="435"/>
      <c r="N59" s="435"/>
      <c r="O59" s="435"/>
      <c r="P59" s="436"/>
      <c r="Q59" s="343"/>
      <c r="R59" s="343"/>
      <c r="S59" s="343"/>
      <c r="T59" s="343"/>
      <c r="U59" s="343"/>
      <c r="V59" s="343"/>
      <c r="W59" s="343"/>
      <c r="X59" s="343"/>
      <c r="Y59" s="343"/>
    </row>
    <row r="60" spans="1:25" s="344" customFormat="1" x14ac:dyDescent="0.2">
      <c r="A60" s="343"/>
      <c r="B60" s="346">
        <f t="shared" si="0"/>
        <v>7</v>
      </c>
      <c r="C60" s="384" t="s">
        <v>880</v>
      </c>
      <c r="D60" s="382" t="s">
        <v>881</v>
      </c>
      <c r="E60" s="383">
        <f>IF($E$23=1,E58,E59)</f>
        <v>0.14357618534157399</v>
      </c>
      <c r="F60" s="383"/>
      <c r="G60" s="350"/>
      <c r="H60" s="351" t="s">
        <v>717</v>
      </c>
      <c r="I60" s="349" t="s">
        <v>950</v>
      </c>
      <c r="J60" s="434" t="s">
        <v>886</v>
      </c>
      <c r="K60" s="435"/>
      <c r="L60" s="435"/>
      <c r="M60" s="435"/>
      <c r="N60" s="435"/>
      <c r="O60" s="435"/>
      <c r="P60" s="436"/>
      <c r="Q60" s="343"/>
      <c r="R60" s="343"/>
      <c r="S60" s="343"/>
      <c r="T60" s="343"/>
      <c r="U60" s="343"/>
      <c r="V60" s="343"/>
      <c r="W60" s="343"/>
      <c r="X60" s="343"/>
      <c r="Y60" s="343"/>
    </row>
    <row r="61" spans="1:25" s="344" customFormat="1" x14ac:dyDescent="0.2">
      <c r="A61" s="343"/>
      <c r="B61" s="346">
        <f t="shared" si="0"/>
        <v>12</v>
      </c>
      <c r="C61" s="384" t="s">
        <v>887</v>
      </c>
      <c r="D61" s="382"/>
      <c r="E61" s="383">
        <f>'eGRID-NEI data'!F39</f>
        <v>1.7341249058872108E-2</v>
      </c>
      <c r="F61" s="383"/>
      <c r="G61" s="350"/>
      <c r="H61" s="351" t="s">
        <v>717</v>
      </c>
      <c r="I61" s="349" t="s">
        <v>950</v>
      </c>
      <c r="J61" s="434" t="s">
        <v>890</v>
      </c>
      <c r="K61" s="435"/>
      <c r="L61" s="435"/>
      <c r="M61" s="435"/>
      <c r="N61" s="435"/>
      <c r="O61" s="435"/>
      <c r="P61" s="436"/>
      <c r="Q61" s="343"/>
      <c r="R61" s="343"/>
      <c r="S61" s="343"/>
      <c r="T61" s="343"/>
      <c r="U61" s="343"/>
      <c r="V61" s="343"/>
      <c r="W61" s="343"/>
      <c r="X61" s="343"/>
      <c r="Y61" s="343"/>
    </row>
    <row r="62" spans="1:25" s="344" customFormat="1" x14ac:dyDescent="0.2">
      <c r="A62" s="343"/>
      <c r="B62" s="346">
        <f t="shared" si="0"/>
        <v>14</v>
      </c>
      <c r="C62" s="384" t="s">
        <v>889</v>
      </c>
      <c r="D62" s="382"/>
      <c r="E62" s="383">
        <f>'eGRID-NEI data'!E39</f>
        <v>1.2125777795992216E-2</v>
      </c>
      <c r="F62" s="383"/>
      <c r="G62" s="350"/>
      <c r="H62" s="351" t="s">
        <v>717</v>
      </c>
      <c r="I62" s="349" t="s">
        <v>950</v>
      </c>
      <c r="J62" s="434" t="s">
        <v>891</v>
      </c>
      <c r="K62" s="435"/>
      <c r="L62" s="435"/>
      <c r="M62" s="435"/>
      <c r="N62" s="435"/>
      <c r="O62" s="435"/>
      <c r="P62" s="436"/>
      <c r="Q62" s="343"/>
      <c r="R62" s="343"/>
      <c r="S62" s="343"/>
      <c r="T62" s="343"/>
      <c r="U62" s="343"/>
      <c r="V62" s="343"/>
      <c r="W62" s="343"/>
      <c r="X62" s="343"/>
      <c r="Y62" s="343"/>
    </row>
    <row r="63" spans="1:25" s="344" customFormat="1" x14ac:dyDescent="0.2">
      <c r="A63" s="343"/>
      <c r="B63" s="346">
        <f t="shared" si="0"/>
        <v>8</v>
      </c>
      <c r="C63" s="384" t="s">
        <v>888</v>
      </c>
      <c r="D63" s="382" t="s">
        <v>1000</v>
      </c>
      <c r="E63" s="383">
        <f>IF($E$23=1,E61,E62)</f>
        <v>1.7341249058872108E-2</v>
      </c>
      <c r="F63" s="383"/>
      <c r="G63" s="350"/>
      <c r="H63" s="351" t="s">
        <v>717</v>
      </c>
      <c r="I63" s="349" t="s">
        <v>950</v>
      </c>
      <c r="J63" s="434" t="s">
        <v>892</v>
      </c>
      <c r="K63" s="435"/>
      <c r="L63" s="435"/>
      <c r="M63" s="435"/>
      <c r="N63" s="435"/>
      <c r="O63" s="435"/>
      <c r="P63" s="436"/>
      <c r="Q63" s="343"/>
      <c r="R63" s="343"/>
      <c r="S63" s="343"/>
      <c r="T63" s="343"/>
      <c r="U63" s="343"/>
      <c r="V63" s="343"/>
      <c r="W63" s="343"/>
      <c r="X63" s="343"/>
      <c r="Y63" s="343"/>
    </row>
    <row r="64" spans="1:25" x14ac:dyDescent="0.2">
      <c r="B64" s="307">
        <f t="shared" si="0"/>
        <v>13</v>
      </c>
      <c r="C64" s="318" t="s">
        <v>836</v>
      </c>
      <c r="D64" s="319"/>
      <c r="E64" s="319">
        <f>'eGRID-NEI data'!F55</f>
        <v>562.19325530357207</v>
      </c>
      <c r="F64" s="317"/>
      <c r="G64" s="311"/>
      <c r="H64" s="312" t="s">
        <v>717</v>
      </c>
      <c r="I64" s="349" t="s">
        <v>951</v>
      </c>
      <c r="J64" s="434" t="s">
        <v>787</v>
      </c>
      <c r="K64" s="435"/>
      <c r="L64" s="435"/>
      <c r="M64" s="435"/>
      <c r="N64" s="435"/>
      <c r="O64" s="435"/>
      <c r="P64" s="436"/>
    </row>
    <row r="65" spans="1:25" x14ac:dyDescent="0.2">
      <c r="B65" s="307">
        <f t="shared" si="0"/>
        <v>15</v>
      </c>
      <c r="C65" s="318" t="s">
        <v>837</v>
      </c>
      <c r="D65" s="319"/>
      <c r="E65" s="319">
        <f>'eGRID-NEI data'!E55</f>
        <v>393.11069629836828</v>
      </c>
      <c r="F65" s="317"/>
      <c r="G65" s="311"/>
      <c r="H65" s="312" t="s">
        <v>717</v>
      </c>
      <c r="I65" s="349" t="s">
        <v>951</v>
      </c>
      <c r="J65" s="434" t="s">
        <v>788</v>
      </c>
      <c r="K65" s="435"/>
      <c r="L65" s="435"/>
      <c r="M65" s="435"/>
      <c r="N65" s="435"/>
      <c r="O65" s="435"/>
      <c r="P65" s="436"/>
    </row>
    <row r="66" spans="1:25" x14ac:dyDescent="0.2">
      <c r="B66" s="307">
        <f t="shared" si="0"/>
        <v>9</v>
      </c>
      <c r="C66" s="318" t="s">
        <v>838</v>
      </c>
      <c r="D66" s="316" t="s">
        <v>839</v>
      </c>
      <c r="E66" s="317">
        <f>IF($E$23=1,E64,E65)</f>
        <v>562.19325530357207</v>
      </c>
      <c r="F66" s="317"/>
      <c r="G66" s="311"/>
      <c r="H66" s="312" t="s">
        <v>717</v>
      </c>
      <c r="I66" s="349" t="s">
        <v>951</v>
      </c>
      <c r="J66" s="434" t="s">
        <v>789</v>
      </c>
      <c r="K66" s="435"/>
      <c r="L66" s="435"/>
      <c r="M66" s="435"/>
      <c r="N66" s="435"/>
      <c r="O66" s="435"/>
      <c r="P66" s="436"/>
    </row>
    <row r="67" spans="1:25" x14ac:dyDescent="0.2">
      <c r="B67" s="307">
        <f t="shared" si="0"/>
        <v>13</v>
      </c>
      <c r="C67" s="318" t="s">
        <v>840</v>
      </c>
      <c r="D67" s="319"/>
      <c r="E67" s="319">
        <f>'eGRID-NEI data'!E90</f>
        <v>306.93959356180295</v>
      </c>
      <c r="F67" s="317"/>
      <c r="G67" s="311"/>
      <c r="H67" s="312" t="s">
        <v>790</v>
      </c>
      <c r="I67" s="349" t="s">
        <v>952</v>
      </c>
      <c r="J67" s="434" t="s">
        <v>791</v>
      </c>
      <c r="K67" s="435"/>
      <c r="L67" s="435"/>
      <c r="M67" s="435"/>
      <c r="N67" s="435"/>
      <c r="O67" s="435"/>
      <c r="P67" s="436"/>
    </row>
    <row r="68" spans="1:25" x14ac:dyDescent="0.2">
      <c r="B68" s="307">
        <f t="shared" si="0"/>
        <v>15</v>
      </c>
      <c r="C68" s="318" t="s">
        <v>841</v>
      </c>
      <c r="D68" s="319"/>
      <c r="E68" s="319">
        <f>'eGRID-NEI data'!C90</f>
        <v>175.35740835533892</v>
      </c>
      <c r="F68" s="317"/>
      <c r="G68" s="311"/>
      <c r="H68" s="312" t="s">
        <v>790</v>
      </c>
      <c r="I68" s="349" t="s">
        <v>952</v>
      </c>
      <c r="J68" s="434" t="s">
        <v>792</v>
      </c>
      <c r="K68" s="435"/>
      <c r="L68" s="435"/>
      <c r="M68" s="435"/>
      <c r="N68" s="435"/>
      <c r="O68" s="435"/>
      <c r="P68" s="436"/>
    </row>
    <row r="69" spans="1:25" x14ac:dyDescent="0.2">
      <c r="B69" s="307">
        <f t="shared" si="0"/>
        <v>10</v>
      </c>
      <c r="C69" s="318" t="s">
        <v>842</v>
      </c>
      <c r="D69" s="316" t="s">
        <v>843</v>
      </c>
      <c r="E69" s="317">
        <f>IF(E$23=1,E67,E68)</f>
        <v>306.93959356180295</v>
      </c>
      <c r="F69" s="317"/>
      <c r="G69" s="311"/>
      <c r="H69" s="312" t="s">
        <v>790</v>
      </c>
      <c r="I69" s="349" t="s">
        <v>952</v>
      </c>
      <c r="J69" s="434" t="s">
        <v>793</v>
      </c>
      <c r="K69" s="435"/>
      <c r="L69" s="435"/>
      <c r="M69" s="435"/>
      <c r="N69" s="435"/>
      <c r="O69" s="435"/>
      <c r="P69" s="436"/>
    </row>
    <row r="70" spans="1:25" x14ac:dyDescent="0.2">
      <c r="B70" s="307">
        <f t="shared" si="0"/>
        <v>13</v>
      </c>
      <c r="C70" s="318" t="s">
        <v>844</v>
      </c>
      <c r="D70" s="321" t="s">
        <v>845</v>
      </c>
      <c r="E70" s="317">
        <f>E69/2</f>
        <v>153.46979678090148</v>
      </c>
      <c r="F70" s="317"/>
      <c r="G70" s="311"/>
      <c r="H70" s="312" t="s">
        <v>790</v>
      </c>
      <c r="I70" s="310"/>
      <c r="J70" s="434" t="s">
        <v>794</v>
      </c>
      <c r="K70" s="435"/>
      <c r="L70" s="435"/>
      <c r="M70" s="435"/>
      <c r="N70" s="435"/>
      <c r="O70" s="435"/>
      <c r="P70" s="436"/>
    </row>
    <row r="71" spans="1:25" x14ac:dyDescent="0.2">
      <c r="B71" s="307">
        <f t="shared" si="0"/>
        <v>14</v>
      </c>
      <c r="C71" s="318" t="s">
        <v>846</v>
      </c>
      <c r="D71" s="321" t="s">
        <v>845</v>
      </c>
      <c r="E71" s="317">
        <f>E69/2</f>
        <v>153.46979678090148</v>
      </c>
      <c r="F71" s="317"/>
      <c r="G71" s="311"/>
      <c r="H71" s="312" t="s">
        <v>790</v>
      </c>
      <c r="I71" s="310"/>
      <c r="J71" s="434" t="s">
        <v>795</v>
      </c>
      <c r="K71" s="435"/>
      <c r="L71" s="435"/>
      <c r="M71" s="435"/>
      <c r="N71" s="435"/>
      <c r="O71" s="435"/>
      <c r="P71" s="436"/>
    </row>
    <row r="72" spans="1:25" x14ac:dyDescent="0.2">
      <c r="B72" s="307">
        <f t="shared" si="0"/>
        <v>14</v>
      </c>
      <c r="C72" s="318" t="s">
        <v>847</v>
      </c>
      <c r="D72" s="319"/>
      <c r="E72" s="319">
        <f>'eGRID-NEI data'!E93</f>
        <v>69.128456217971603</v>
      </c>
      <c r="F72" s="317"/>
      <c r="G72" s="311"/>
      <c r="H72" s="312" t="s">
        <v>790</v>
      </c>
      <c r="I72" s="349" t="s">
        <v>953</v>
      </c>
      <c r="J72" s="434" t="s">
        <v>796</v>
      </c>
      <c r="K72" s="435"/>
      <c r="L72" s="435"/>
      <c r="M72" s="435"/>
      <c r="N72" s="435"/>
      <c r="O72" s="435"/>
      <c r="P72" s="436"/>
    </row>
    <row r="73" spans="1:25" x14ac:dyDescent="0.2">
      <c r="B73" s="307">
        <f t="shared" si="0"/>
        <v>15</v>
      </c>
      <c r="C73" s="318" t="s">
        <v>848</v>
      </c>
      <c r="D73" s="319"/>
      <c r="E73" s="319">
        <f>'eGRID-NEI data'!C93</f>
        <v>39.49372182754319</v>
      </c>
      <c r="F73" s="317"/>
      <c r="G73" s="311"/>
      <c r="H73" s="312" t="s">
        <v>790</v>
      </c>
      <c r="I73" s="349">
        <v>2</v>
      </c>
      <c r="J73" s="434" t="s">
        <v>797</v>
      </c>
      <c r="K73" s="435"/>
      <c r="L73" s="435"/>
      <c r="M73" s="435"/>
      <c r="N73" s="435"/>
      <c r="O73" s="435"/>
      <c r="P73" s="436"/>
    </row>
    <row r="74" spans="1:25" x14ac:dyDescent="0.2">
      <c r="B74" s="307">
        <f t="shared" si="0"/>
        <v>11</v>
      </c>
      <c r="C74" s="318" t="s">
        <v>849</v>
      </c>
      <c r="D74" s="316" t="s">
        <v>850</v>
      </c>
      <c r="E74" s="317">
        <f>IF(E$23=1,E72,E73)</f>
        <v>69.128456217971603</v>
      </c>
      <c r="F74" s="317"/>
      <c r="G74" s="311"/>
      <c r="H74" s="312" t="s">
        <v>790</v>
      </c>
      <c r="I74" s="349" t="s">
        <v>953</v>
      </c>
      <c r="J74" s="434" t="s">
        <v>798</v>
      </c>
      <c r="K74" s="435"/>
      <c r="L74" s="435"/>
      <c r="M74" s="435"/>
      <c r="N74" s="435"/>
      <c r="O74" s="435"/>
      <c r="P74" s="436"/>
    </row>
    <row r="75" spans="1:25" x14ac:dyDescent="0.2">
      <c r="B75" s="307">
        <f t="shared" si="0"/>
        <v>8</v>
      </c>
      <c r="C75" s="32" t="s">
        <v>853</v>
      </c>
      <c r="D75" s="33" t="s">
        <v>856</v>
      </c>
      <c r="E75" s="315">
        <f>IF(E23=1,'eGRID-NEI data'!H167, 0)</f>
        <v>0.43011436879568243</v>
      </c>
      <c r="F75" s="34"/>
      <c r="G75" s="35"/>
      <c r="H75" s="351" t="s">
        <v>894</v>
      </c>
      <c r="I75" s="34">
        <v>1</v>
      </c>
      <c r="J75" s="434" t="s">
        <v>895</v>
      </c>
      <c r="K75" s="435"/>
      <c r="L75" s="435"/>
      <c r="M75" s="435"/>
      <c r="N75" s="435"/>
      <c r="O75" s="435"/>
      <c r="P75" s="436"/>
    </row>
    <row r="76" spans="1:25" x14ac:dyDescent="0.2">
      <c r="B76" s="8"/>
      <c r="C76" s="36" t="s">
        <v>63</v>
      </c>
      <c r="D76" s="37" t="s">
        <v>64</v>
      </c>
      <c r="E76" s="38"/>
      <c r="F76" s="38"/>
      <c r="G76" s="38"/>
      <c r="H76" s="39"/>
      <c r="I76" s="40"/>
      <c r="J76" s="41"/>
      <c r="K76" s="41"/>
      <c r="L76" s="41"/>
      <c r="M76" s="41"/>
      <c r="N76" s="41"/>
      <c r="O76" s="41"/>
      <c r="P76" s="42"/>
    </row>
    <row r="77" spans="1:25" ht="13.5" thickBot="1" x14ac:dyDescent="0.25">
      <c r="B77" s="8"/>
      <c r="C77" s="2"/>
      <c r="D77" s="2"/>
      <c r="E77" s="2"/>
      <c r="F77" s="2"/>
      <c r="G77" s="2"/>
      <c r="H77" s="2"/>
      <c r="J77" s="2"/>
      <c r="K77" s="2"/>
      <c r="L77" s="2"/>
      <c r="M77" s="2"/>
      <c r="N77" s="2"/>
      <c r="O77" s="2"/>
      <c r="P77" s="2"/>
    </row>
    <row r="78" spans="1:25" s="21" customFormat="1" ht="13.5" thickBot="1" x14ac:dyDescent="0.25">
      <c r="A78" s="20"/>
      <c r="B78" s="439" t="s">
        <v>65</v>
      </c>
      <c r="C78" s="440"/>
      <c r="D78" s="440"/>
      <c r="E78" s="440"/>
      <c r="F78" s="440"/>
      <c r="G78" s="440"/>
      <c r="H78" s="440"/>
      <c r="I78" s="440"/>
      <c r="J78" s="440"/>
      <c r="K78" s="440"/>
      <c r="L78" s="440"/>
      <c r="M78" s="440"/>
      <c r="N78" s="440"/>
      <c r="O78" s="440"/>
      <c r="P78" s="441"/>
      <c r="Q78" s="20"/>
      <c r="R78" s="20"/>
      <c r="S78" s="20"/>
      <c r="T78" s="20"/>
      <c r="U78" s="20"/>
      <c r="V78" s="20"/>
      <c r="W78" s="20"/>
      <c r="X78" s="20"/>
      <c r="Y78" s="20"/>
    </row>
    <row r="79" spans="1:25" x14ac:dyDescent="0.2">
      <c r="B79" s="8"/>
      <c r="C79" s="2"/>
      <c r="D79" s="2"/>
      <c r="E79" s="2"/>
      <c r="F79" s="2"/>
      <c r="G79" s="2"/>
      <c r="H79" s="30" t="s">
        <v>66</v>
      </c>
      <c r="J79" s="2"/>
      <c r="K79" s="2"/>
      <c r="L79" s="2"/>
      <c r="M79" s="2"/>
      <c r="N79" s="2"/>
      <c r="O79" s="2"/>
      <c r="P79" s="2"/>
    </row>
    <row r="80" spans="1:25" x14ac:dyDescent="0.2">
      <c r="B80" s="8"/>
      <c r="C80" s="31" t="s">
        <v>67</v>
      </c>
      <c r="D80" s="31" t="s">
        <v>68</v>
      </c>
      <c r="E80" s="31" t="s">
        <v>57</v>
      </c>
      <c r="F80" s="31" t="s">
        <v>69</v>
      </c>
      <c r="G80" s="31" t="s">
        <v>67</v>
      </c>
      <c r="H80" s="31" t="s">
        <v>60</v>
      </c>
      <c r="I80" s="31" t="s">
        <v>70</v>
      </c>
      <c r="J80" s="31" t="s">
        <v>71</v>
      </c>
      <c r="K80" s="31" t="s">
        <v>72</v>
      </c>
      <c r="L80" s="31" t="s">
        <v>73</v>
      </c>
      <c r="M80" s="31" t="s">
        <v>61</v>
      </c>
      <c r="N80" s="437" t="s">
        <v>62</v>
      </c>
      <c r="O80" s="437"/>
      <c r="P80" s="437"/>
      <c r="X80" s="20"/>
      <c r="Y80" s="20"/>
    </row>
    <row r="81" spans="1:25" s="344" customFormat="1" ht="14.25" customHeight="1" x14ac:dyDescent="0.2">
      <c r="A81" s="343"/>
      <c r="B81" s="345"/>
      <c r="C81" s="43" t="s">
        <v>996</v>
      </c>
      <c r="D81" s="313" t="s">
        <v>997</v>
      </c>
      <c r="E81" s="352">
        <v>1</v>
      </c>
      <c r="F81" s="352" t="s">
        <v>39</v>
      </c>
      <c r="G81" s="353">
        <f>IF($C81="",1,VLOOKUP($C81,$C$22:$H$75,3,FALSE))</f>
        <v>1.4748966913409653E-8</v>
      </c>
      <c r="H81" s="354" t="str">
        <f>IF($C81="","",VLOOKUP($C81,$C$22:$H$75,6,FALSE))</f>
        <v>pce/MWh</v>
      </c>
      <c r="I81" s="355">
        <f>IF(D81="","",E81*G81*$D$5)</f>
        <v>1.4748966913409653E-8</v>
      </c>
      <c r="J81" s="352" t="s">
        <v>39</v>
      </c>
      <c r="K81" s="356" t="s">
        <v>104</v>
      </c>
      <c r="L81" s="352" t="s">
        <v>103</v>
      </c>
      <c r="M81" s="357" t="s">
        <v>951</v>
      </c>
      <c r="N81" s="438" t="s">
        <v>998</v>
      </c>
      <c r="O81" s="438"/>
      <c r="P81" s="438"/>
      <c r="Q81" s="343"/>
      <c r="R81" s="343"/>
      <c r="S81" s="343"/>
      <c r="T81" s="343"/>
      <c r="U81" s="343"/>
      <c r="V81" s="343"/>
      <c r="W81" s="343"/>
      <c r="X81" s="347"/>
      <c r="Y81" s="347"/>
    </row>
    <row r="82" spans="1:25" ht="14.25" customHeight="1" x14ac:dyDescent="0.2">
      <c r="B82" s="8"/>
      <c r="C82" s="43" t="s">
        <v>838</v>
      </c>
      <c r="D82" s="313" t="s">
        <v>851</v>
      </c>
      <c r="E82" s="44">
        <v>1</v>
      </c>
      <c r="F82" s="44" t="s">
        <v>39</v>
      </c>
      <c r="G82" s="45">
        <f>IF($C82="",1,VLOOKUP($C82,$C$22:$H$75,3,FALSE))</f>
        <v>562.19325530357207</v>
      </c>
      <c r="H82" s="46" t="str">
        <f>IF($C82="","",VLOOKUP($C82,$C$22:$H$75,6,FALSE))</f>
        <v>kg/MWh</v>
      </c>
      <c r="I82" s="47">
        <f>IF(D82="","",E82*G82*$D$5)</f>
        <v>562.19325530357207</v>
      </c>
      <c r="J82" s="44" t="s">
        <v>39</v>
      </c>
      <c r="K82" s="48" t="s">
        <v>104</v>
      </c>
      <c r="L82" s="44" t="s">
        <v>103</v>
      </c>
      <c r="M82" s="357" t="s">
        <v>951</v>
      </c>
      <c r="N82" s="438" t="s">
        <v>858</v>
      </c>
      <c r="O82" s="438"/>
      <c r="P82" s="438"/>
      <c r="X82" s="20"/>
      <c r="Y82" s="20"/>
    </row>
    <row r="83" spans="1:25" x14ac:dyDescent="0.2">
      <c r="B83" s="8"/>
      <c r="C83" s="32" t="s">
        <v>853</v>
      </c>
      <c r="D83" s="50" t="s">
        <v>857</v>
      </c>
      <c r="E83" s="44">
        <v>1</v>
      </c>
      <c r="F83" s="44" t="s">
        <v>769</v>
      </c>
      <c r="G83" s="45">
        <f>IF($C83="",1,VLOOKUP($C83,$C$22:$H$75,3,FALSE))</f>
        <v>0.43011436879568243</v>
      </c>
      <c r="H83" s="314" t="str">
        <f>IF($C83="","",VLOOKUP($C83,$C$22:$H$75,6,FALSE))</f>
        <v>MWh/MWh</v>
      </c>
      <c r="I83" s="47">
        <f t="shared" ref="I83:I85" si="1">IF(D83="","",E83*G83*$D$5)</f>
        <v>0.43011436879568243</v>
      </c>
      <c r="J83" s="44" t="s">
        <v>769</v>
      </c>
      <c r="K83" s="48" t="s">
        <v>104</v>
      </c>
      <c r="L83" s="44" t="s">
        <v>108</v>
      </c>
      <c r="M83" s="49">
        <v>1</v>
      </c>
      <c r="N83" s="438" t="s">
        <v>859</v>
      </c>
      <c r="O83" s="438"/>
      <c r="P83" s="438"/>
      <c r="X83" s="20"/>
      <c r="Y83" s="20"/>
    </row>
    <row r="84" spans="1:25" x14ac:dyDescent="0.2">
      <c r="B84" s="8"/>
      <c r="C84" s="32" t="s">
        <v>844</v>
      </c>
      <c r="D84" s="50" t="s">
        <v>74</v>
      </c>
      <c r="E84" s="44">
        <v>1</v>
      </c>
      <c r="F84" s="44" t="s">
        <v>852</v>
      </c>
      <c r="G84" s="45">
        <f>IF($C84="",1,VLOOKUP($C84,$C$22:$H$75,3,FALSE))</f>
        <v>153.46979678090148</v>
      </c>
      <c r="H84" s="314" t="str">
        <f>IF($C84="","",VLOOKUP($C84,$C$22:$H$75,6,FALSE))</f>
        <v>L/MWh</v>
      </c>
      <c r="I84" s="47">
        <f t="shared" si="1"/>
        <v>153.46979678090148</v>
      </c>
      <c r="J84" s="44" t="s">
        <v>852</v>
      </c>
      <c r="K84" s="48"/>
      <c r="L84" s="44" t="s">
        <v>113</v>
      </c>
      <c r="M84" s="357" t="s">
        <v>952</v>
      </c>
      <c r="N84" s="438" t="s">
        <v>860</v>
      </c>
      <c r="O84" s="438"/>
      <c r="P84" s="438"/>
      <c r="X84" s="20"/>
      <c r="Y84" s="20"/>
    </row>
    <row r="85" spans="1:25" x14ac:dyDescent="0.2">
      <c r="B85" s="8"/>
      <c r="C85" s="51" t="s">
        <v>846</v>
      </c>
      <c r="D85" s="52" t="s">
        <v>75</v>
      </c>
      <c r="E85" s="44">
        <v>1</v>
      </c>
      <c r="F85" s="44" t="s">
        <v>852</v>
      </c>
      <c r="G85" s="45">
        <f>IF($C85="",1,VLOOKUP($C85,$C$22:$H$75,3,FALSE))</f>
        <v>153.46979678090148</v>
      </c>
      <c r="H85" s="314" t="str">
        <f>IF($C85="","",VLOOKUP($C85,$C$22:$H$75,6,FALSE))</f>
        <v>L/MWh</v>
      </c>
      <c r="I85" s="47">
        <f t="shared" si="1"/>
        <v>153.46979678090148</v>
      </c>
      <c r="J85" s="44" t="s">
        <v>852</v>
      </c>
      <c r="K85" s="48"/>
      <c r="L85" s="44" t="s">
        <v>113</v>
      </c>
      <c r="M85" s="357" t="s">
        <v>952</v>
      </c>
      <c r="N85" s="438" t="s">
        <v>861</v>
      </c>
      <c r="O85" s="438"/>
      <c r="P85" s="438"/>
      <c r="X85" s="20"/>
      <c r="Y85" s="20"/>
    </row>
    <row r="86" spans="1:25" x14ac:dyDescent="0.2">
      <c r="B86" s="8"/>
      <c r="C86" s="53" t="s">
        <v>63</v>
      </c>
      <c r="D86" s="37" t="s">
        <v>64</v>
      </c>
      <c r="E86" s="54" t="s">
        <v>76</v>
      </c>
      <c r="F86" s="37"/>
      <c r="G86" s="37"/>
      <c r="H86" s="37"/>
      <c r="I86" s="54" t="s">
        <v>77</v>
      </c>
      <c r="J86" s="37"/>
      <c r="K86" s="54"/>
      <c r="L86" s="37" t="s">
        <v>78</v>
      </c>
      <c r="M86" s="55"/>
      <c r="N86" s="430"/>
      <c r="O86" s="430"/>
      <c r="P86" s="430"/>
      <c r="X86" s="20"/>
      <c r="Y86" s="20"/>
    </row>
    <row r="87" spans="1:25" s="2" customFormat="1" ht="13.5" thickBot="1" x14ac:dyDescent="0.25">
      <c r="B87" s="8"/>
      <c r="X87" s="20"/>
      <c r="Y87" s="20"/>
    </row>
    <row r="88" spans="1:25" s="21" customFormat="1" ht="13.5" thickBot="1" x14ac:dyDescent="0.25">
      <c r="A88" s="20"/>
      <c r="B88" s="439" t="s">
        <v>79</v>
      </c>
      <c r="C88" s="440"/>
      <c r="D88" s="440"/>
      <c r="E88" s="440"/>
      <c r="F88" s="440"/>
      <c r="G88" s="440"/>
      <c r="H88" s="440"/>
      <c r="I88" s="440"/>
      <c r="J88" s="440"/>
      <c r="K88" s="440"/>
      <c r="L88" s="440"/>
      <c r="M88" s="440"/>
      <c r="N88" s="440"/>
      <c r="O88" s="440"/>
      <c r="P88" s="441"/>
      <c r="Q88" s="20"/>
      <c r="R88" s="20"/>
      <c r="S88" s="20"/>
      <c r="T88" s="20"/>
      <c r="U88" s="20"/>
      <c r="V88" s="20"/>
      <c r="W88" s="20"/>
      <c r="X88" s="20"/>
      <c r="Y88" s="20"/>
    </row>
    <row r="89" spans="1:25" x14ac:dyDescent="0.2">
      <c r="B89" s="8"/>
      <c r="C89" s="2"/>
      <c r="D89" s="2"/>
      <c r="E89" s="2"/>
      <c r="F89" s="2"/>
      <c r="G89" s="2"/>
      <c r="H89" s="30" t="s">
        <v>80</v>
      </c>
      <c r="J89" s="2"/>
      <c r="K89" s="2"/>
      <c r="L89" s="2"/>
      <c r="M89" s="2"/>
      <c r="N89" s="2"/>
      <c r="O89" s="2"/>
      <c r="P89" s="2"/>
      <c r="X89" s="20"/>
      <c r="Y89" s="20"/>
    </row>
    <row r="90" spans="1:25" x14ac:dyDescent="0.2">
      <c r="B90" s="8"/>
      <c r="C90" s="31" t="s">
        <v>67</v>
      </c>
      <c r="D90" s="31" t="s">
        <v>68</v>
      </c>
      <c r="E90" s="31" t="s">
        <v>57</v>
      </c>
      <c r="F90" s="31" t="s">
        <v>69</v>
      </c>
      <c r="G90" s="31" t="s">
        <v>67</v>
      </c>
      <c r="H90" s="31" t="s">
        <v>60</v>
      </c>
      <c r="I90" s="31" t="s">
        <v>70</v>
      </c>
      <c r="J90" s="31" t="s">
        <v>71</v>
      </c>
      <c r="K90" s="31" t="s">
        <v>72</v>
      </c>
      <c r="L90" s="31" t="s">
        <v>73</v>
      </c>
      <c r="M90" s="31" t="s">
        <v>61</v>
      </c>
      <c r="N90" s="437" t="s">
        <v>62</v>
      </c>
      <c r="O90" s="437"/>
      <c r="P90" s="437"/>
      <c r="X90" s="20"/>
      <c r="Y90" s="20"/>
    </row>
    <row r="91" spans="1:25" x14ac:dyDescent="0.2">
      <c r="B91" s="8"/>
      <c r="C91" s="56"/>
      <c r="D91" s="57" t="s">
        <v>869</v>
      </c>
      <c r="E91" s="58">
        <v>1</v>
      </c>
      <c r="F91" s="58"/>
      <c r="G91" s="45">
        <f t="shared" ref="G91:G104" si="2">IF($C91="",1,VLOOKUP($C91,$C$22:$H$75,3,FALSE))</f>
        <v>1</v>
      </c>
      <c r="H91" s="314" t="str">
        <f t="shared" ref="H91:H104" si="3">IF($C91="","",VLOOKUP($C91,$C$22:$H$75,6,FALSE))</f>
        <v/>
      </c>
      <c r="I91" s="47">
        <f>IF(D91="","",E91*G91*$D$5)</f>
        <v>1</v>
      </c>
      <c r="J91" s="58"/>
      <c r="K91" s="48" t="s">
        <v>104</v>
      </c>
      <c r="L91" s="44"/>
      <c r="M91" s="59"/>
      <c r="N91" s="426" t="s">
        <v>81</v>
      </c>
      <c r="O91" s="426"/>
      <c r="P91" s="426"/>
      <c r="X91" s="20"/>
      <c r="Y91" s="20"/>
    </row>
    <row r="92" spans="1:25" s="306" customFormat="1" x14ac:dyDescent="0.2">
      <c r="A92" s="2"/>
      <c r="B92" s="8"/>
      <c r="C92" s="56" t="s">
        <v>804</v>
      </c>
      <c r="D92" s="57" t="s">
        <v>870</v>
      </c>
      <c r="E92" s="58">
        <v>1</v>
      </c>
      <c r="F92" s="58" t="s">
        <v>39</v>
      </c>
      <c r="G92" s="45">
        <f t="shared" si="2"/>
        <v>1211.2330298638008</v>
      </c>
      <c r="H92" s="314" t="str">
        <f t="shared" si="3"/>
        <v>kg/MWh</v>
      </c>
      <c r="I92" s="47">
        <f t="shared" ref="I92:I104" si="4">IF(D92="","",E92*G92*$D$5)</f>
        <v>1211.2330298638008</v>
      </c>
      <c r="J92" s="360" t="s">
        <v>39</v>
      </c>
      <c r="K92" s="48" t="s">
        <v>104</v>
      </c>
      <c r="L92" s="44" t="s">
        <v>108</v>
      </c>
      <c r="M92" s="59">
        <v>1</v>
      </c>
      <c r="N92" s="427" t="s">
        <v>871</v>
      </c>
      <c r="O92" s="428"/>
      <c r="P92" s="429"/>
      <c r="Q92" s="2"/>
      <c r="R92" s="2"/>
      <c r="S92" s="2"/>
      <c r="T92" s="2"/>
      <c r="U92" s="2"/>
      <c r="V92" s="2"/>
      <c r="W92" s="2"/>
      <c r="X92" s="20"/>
      <c r="Y92" s="20"/>
    </row>
    <row r="93" spans="1:25" x14ac:dyDescent="0.2">
      <c r="B93" s="8"/>
      <c r="C93" s="51" t="s">
        <v>802</v>
      </c>
      <c r="D93" s="60" t="s">
        <v>82</v>
      </c>
      <c r="E93" s="51">
        <v>1</v>
      </c>
      <c r="F93" s="58" t="s">
        <v>39</v>
      </c>
      <c r="G93" s="45">
        <f t="shared" si="2"/>
        <v>134.5814477626445</v>
      </c>
      <c r="H93" s="314" t="str">
        <f t="shared" si="3"/>
        <v>kg/MWh</v>
      </c>
      <c r="I93" s="47">
        <f t="shared" si="4"/>
        <v>134.5814477626445</v>
      </c>
      <c r="J93" s="359" t="s">
        <v>39</v>
      </c>
      <c r="K93" s="48"/>
      <c r="L93" s="44" t="s">
        <v>103</v>
      </c>
      <c r="M93" s="49">
        <v>3</v>
      </c>
      <c r="N93" s="427" t="s">
        <v>83</v>
      </c>
      <c r="O93" s="428"/>
      <c r="P93" s="429"/>
      <c r="X93" s="20"/>
      <c r="Y93" s="20"/>
    </row>
    <row r="94" spans="1:25" x14ac:dyDescent="0.2">
      <c r="B94" s="8"/>
      <c r="C94" s="359" t="s">
        <v>874</v>
      </c>
      <c r="D94" s="60" t="s">
        <v>84</v>
      </c>
      <c r="E94" s="51">
        <v>1</v>
      </c>
      <c r="F94" s="58" t="s">
        <v>39</v>
      </c>
      <c r="G94" s="45">
        <f t="shared" si="2"/>
        <v>1.5179840753538979E-2</v>
      </c>
      <c r="H94" s="314" t="str">
        <f t="shared" si="3"/>
        <v>kg/MWh</v>
      </c>
      <c r="I94" s="47">
        <f t="shared" si="4"/>
        <v>1.5179840753538979E-2</v>
      </c>
      <c r="J94" s="359" t="s">
        <v>39</v>
      </c>
      <c r="K94" s="48"/>
      <c r="L94" s="44" t="s">
        <v>103</v>
      </c>
      <c r="M94" s="357" t="s">
        <v>950</v>
      </c>
      <c r="N94" s="426" t="s">
        <v>83</v>
      </c>
      <c r="O94" s="426"/>
      <c r="P94" s="426"/>
      <c r="X94" s="20"/>
      <c r="Y94" s="20"/>
    </row>
    <row r="95" spans="1:25" x14ac:dyDescent="0.2">
      <c r="B95" s="8"/>
      <c r="C95" s="359" t="s">
        <v>818</v>
      </c>
      <c r="D95" s="60" t="s">
        <v>85</v>
      </c>
      <c r="E95" s="51">
        <v>1</v>
      </c>
      <c r="F95" s="58" t="s">
        <v>39</v>
      </c>
      <c r="G95" s="45">
        <f t="shared" si="2"/>
        <v>2.6840398729855797</v>
      </c>
      <c r="H95" s="314" t="str">
        <f t="shared" si="3"/>
        <v>kg/MWh</v>
      </c>
      <c r="I95" s="47">
        <f t="shared" si="4"/>
        <v>2.6840398729855797</v>
      </c>
      <c r="J95" s="359" t="s">
        <v>39</v>
      </c>
      <c r="K95" s="48"/>
      <c r="L95" s="44" t="s">
        <v>103</v>
      </c>
      <c r="M95" s="49">
        <v>3</v>
      </c>
      <c r="N95" s="426" t="s">
        <v>83</v>
      </c>
      <c r="O95" s="426"/>
      <c r="P95" s="426"/>
      <c r="X95" s="20"/>
      <c r="Y95" s="20"/>
    </row>
    <row r="96" spans="1:25" x14ac:dyDescent="0.2">
      <c r="B96" s="8"/>
      <c r="C96" s="359" t="s">
        <v>822</v>
      </c>
      <c r="D96" s="61" t="s">
        <v>86</v>
      </c>
      <c r="E96" s="51">
        <v>1</v>
      </c>
      <c r="F96" s="58" t="s">
        <v>39</v>
      </c>
      <c r="G96" s="45">
        <f t="shared" si="2"/>
        <v>3.1709557692097712</v>
      </c>
      <c r="H96" s="314" t="str">
        <f t="shared" si="3"/>
        <v>kg/MWh</v>
      </c>
      <c r="I96" s="47">
        <f t="shared" si="4"/>
        <v>3.1709557692097712</v>
      </c>
      <c r="J96" s="359" t="s">
        <v>39</v>
      </c>
      <c r="K96" s="48"/>
      <c r="L96" s="44" t="s">
        <v>103</v>
      </c>
      <c r="M96" s="49">
        <v>3</v>
      </c>
      <c r="N96" s="426" t="s">
        <v>83</v>
      </c>
      <c r="O96" s="426"/>
      <c r="P96" s="426"/>
      <c r="X96" s="20"/>
      <c r="Y96" s="20"/>
    </row>
    <row r="97" spans="1:25" x14ac:dyDescent="0.2">
      <c r="B97" s="8"/>
      <c r="C97" s="359" t="s">
        <v>880</v>
      </c>
      <c r="D97" s="61" t="s">
        <v>87</v>
      </c>
      <c r="E97" s="51">
        <v>1</v>
      </c>
      <c r="F97" s="58" t="s">
        <v>39</v>
      </c>
      <c r="G97" s="45">
        <f t="shared" si="2"/>
        <v>0.14357618534157399</v>
      </c>
      <c r="H97" s="314" t="str">
        <f t="shared" si="3"/>
        <v>kg/MWh</v>
      </c>
      <c r="I97" s="47">
        <f t="shared" si="4"/>
        <v>0.14357618534157399</v>
      </c>
      <c r="J97" s="359" t="s">
        <v>39</v>
      </c>
      <c r="K97" s="48"/>
      <c r="L97" s="44" t="s">
        <v>103</v>
      </c>
      <c r="M97" s="357" t="s">
        <v>950</v>
      </c>
      <c r="N97" s="426" t="s">
        <v>83</v>
      </c>
      <c r="O97" s="426"/>
      <c r="P97" s="426"/>
      <c r="X97" s="20"/>
      <c r="Y97" s="20"/>
    </row>
    <row r="98" spans="1:25" x14ac:dyDescent="0.2">
      <c r="B98" s="8"/>
      <c r="C98" s="359" t="s">
        <v>888</v>
      </c>
      <c r="D98" s="61" t="s">
        <v>88</v>
      </c>
      <c r="E98" s="51">
        <v>1</v>
      </c>
      <c r="F98" s="58" t="s">
        <v>39</v>
      </c>
      <c r="G98" s="45">
        <f t="shared" si="2"/>
        <v>1.7341249058872108E-2</v>
      </c>
      <c r="H98" s="314" t="str">
        <f t="shared" si="3"/>
        <v>kg/MWh</v>
      </c>
      <c r="I98" s="47">
        <f t="shared" si="4"/>
        <v>1.7341249058872108E-2</v>
      </c>
      <c r="J98" s="359" t="s">
        <v>39</v>
      </c>
      <c r="K98" s="48"/>
      <c r="L98" s="44" t="s">
        <v>103</v>
      </c>
      <c r="M98" s="357" t="s">
        <v>950</v>
      </c>
      <c r="N98" s="426" t="s">
        <v>83</v>
      </c>
      <c r="O98" s="426"/>
      <c r="P98" s="426"/>
      <c r="X98" s="20"/>
      <c r="Y98" s="20"/>
    </row>
    <row r="99" spans="1:25" s="344" customFormat="1" x14ac:dyDescent="0.2">
      <c r="A99" s="343"/>
      <c r="B99" s="345"/>
      <c r="C99" s="384" t="s">
        <v>929</v>
      </c>
      <c r="D99" s="361" t="s">
        <v>89</v>
      </c>
      <c r="E99" s="359">
        <v>1</v>
      </c>
      <c r="F99" s="360" t="s">
        <v>39</v>
      </c>
      <c r="G99" s="353">
        <f t="shared" si="2"/>
        <v>0.89576475893869656</v>
      </c>
      <c r="H99" s="354" t="str">
        <f t="shared" si="3"/>
        <v>kg/MWh</v>
      </c>
      <c r="I99" s="355">
        <f t="shared" ref="I99:I100" si="5">IF(D99="","",E99*G99*$D$5)</f>
        <v>0.89576475893869656</v>
      </c>
      <c r="J99" s="359" t="s">
        <v>39</v>
      </c>
      <c r="K99" s="356"/>
      <c r="L99" s="352" t="s">
        <v>103</v>
      </c>
      <c r="M99" s="357" t="s">
        <v>950</v>
      </c>
      <c r="N99" s="426" t="s">
        <v>83</v>
      </c>
      <c r="O99" s="426"/>
      <c r="P99" s="426"/>
      <c r="Q99" s="343"/>
      <c r="R99" s="343"/>
      <c r="S99" s="343"/>
      <c r="T99" s="343"/>
      <c r="U99" s="343"/>
      <c r="V99" s="343"/>
      <c r="W99" s="343"/>
      <c r="X99" s="347"/>
      <c r="Y99" s="347"/>
    </row>
    <row r="100" spans="1:25" s="344" customFormat="1" x14ac:dyDescent="0.2">
      <c r="A100" s="343"/>
      <c r="B100" s="345"/>
      <c r="C100" s="359" t="s">
        <v>932</v>
      </c>
      <c r="D100" s="361" t="s">
        <v>90</v>
      </c>
      <c r="E100" s="359">
        <v>1</v>
      </c>
      <c r="F100" s="360" t="s">
        <v>39</v>
      </c>
      <c r="G100" s="353">
        <f t="shared" si="2"/>
        <v>0.83891558187739201</v>
      </c>
      <c r="H100" s="354" t="str">
        <f t="shared" si="3"/>
        <v>kg/MWh</v>
      </c>
      <c r="I100" s="355">
        <f t="shared" si="5"/>
        <v>0.83891558187739201</v>
      </c>
      <c r="J100" s="359" t="s">
        <v>39</v>
      </c>
      <c r="K100" s="356"/>
      <c r="L100" s="352" t="s">
        <v>103</v>
      </c>
      <c r="M100" s="357" t="s">
        <v>950</v>
      </c>
      <c r="N100" s="426" t="s">
        <v>83</v>
      </c>
      <c r="O100" s="426"/>
      <c r="P100" s="426"/>
      <c r="Q100" s="343"/>
      <c r="R100" s="343"/>
      <c r="S100" s="343"/>
      <c r="T100" s="343"/>
      <c r="U100" s="343"/>
      <c r="V100" s="343"/>
      <c r="W100" s="343"/>
      <c r="X100" s="347"/>
      <c r="Y100" s="347"/>
    </row>
    <row r="101" spans="1:25" x14ac:dyDescent="0.2">
      <c r="B101" s="8"/>
      <c r="C101" s="359" t="s">
        <v>830</v>
      </c>
      <c r="D101" s="60" t="s">
        <v>91</v>
      </c>
      <c r="E101" s="51">
        <v>1</v>
      </c>
      <c r="F101" s="58" t="s">
        <v>39</v>
      </c>
      <c r="G101" s="45">
        <f t="shared" si="2"/>
        <v>8.4117851617811316E-6</v>
      </c>
      <c r="H101" s="314" t="str">
        <f t="shared" si="3"/>
        <v>kg/MWh</v>
      </c>
      <c r="I101" s="388">
        <f t="shared" si="4"/>
        <v>8.4117851617811316E-6</v>
      </c>
      <c r="J101" s="359" t="s">
        <v>39</v>
      </c>
      <c r="K101" s="48"/>
      <c r="L101" s="44" t="s">
        <v>103</v>
      </c>
      <c r="M101" s="357" t="s">
        <v>950</v>
      </c>
      <c r="N101" s="426" t="s">
        <v>83</v>
      </c>
      <c r="O101" s="426"/>
      <c r="P101" s="426"/>
      <c r="X101" s="20"/>
      <c r="Y101" s="20"/>
    </row>
    <row r="102" spans="1:25" x14ac:dyDescent="0.2">
      <c r="B102" s="8"/>
      <c r="C102" s="359" t="s">
        <v>826</v>
      </c>
      <c r="D102" s="60" t="s">
        <v>92</v>
      </c>
      <c r="E102" s="51">
        <v>1</v>
      </c>
      <c r="F102" s="58" t="s">
        <v>39</v>
      </c>
      <c r="G102" s="45">
        <f t="shared" si="2"/>
        <v>6.9215112662926454E-5</v>
      </c>
      <c r="H102" s="314" t="str">
        <f t="shared" si="3"/>
        <v>kg/MWh</v>
      </c>
      <c r="I102" s="388">
        <f t="shared" si="4"/>
        <v>6.9215112662926454E-5</v>
      </c>
      <c r="J102" s="359" t="s">
        <v>39</v>
      </c>
      <c r="K102" s="48"/>
      <c r="L102" s="44" t="s">
        <v>103</v>
      </c>
      <c r="M102" s="49">
        <v>3</v>
      </c>
      <c r="N102" s="426" t="s">
        <v>83</v>
      </c>
      <c r="O102" s="426"/>
      <c r="P102" s="426"/>
      <c r="X102" s="20"/>
      <c r="Y102" s="20"/>
    </row>
    <row r="103" spans="1:25" x14ac:dyDescent="0.2">
      <c r="B103" s="8"/>
      <c r="C103" s="359" t="s">
        <v>834</v>
      </c>
      <c r="D103" s="60" t="s">
        <v>93</v>
      </c>
      <c r="E103" s="51">
        <v>1</v>
      </c>
      <c r="F103" s="58" t="s">
        <v>39</v>
      </c>
      <c r="G103" s="45">
        <f t="shared" si="2"/>
        <v>2.9244786170675824E-4</v>
      </c>
      <c r="H103" s="314" t="str">
        <f t="shared" si="3"/>
        <v>kg/MWh</v>
      </c>
      <c r="I103" s="388">
        <f t="shared" si="4"/>
        <v>2.9244786170675824E-4</v>
      </c>
      <c r="J103" s="359" t="s">
        <v>39</v>
      </c>
      <c r="K103" s="48"/>
      <c r="L103" s="44" t="s">
        <v>103</v>
      </c>
      <c r="M103" s="357" t="s">
        <v>950</v>
      </c>
      <c r="N103" s="426" t="s">
        <v>83</v>
      </c>
      <c r="O103" s="426"/>
      <c r="P103" s="426"/>
      <c r="X103" s="20"/>
      <c r="Y103" s="20"/>
    </row>
    <row r="104" spans="1:25" x14ac:dyDescent="0.2">
      <c r="B104" s="8"/>
      <c r="C104" s="359" t="s">
        <v>849</v>
      </c>
      <c r="D104" s="62" t="s">
        <v>95</v>
      </c>
      <c r="E104" s="58">
        <v>1</v>
      </c>
      <c r="F104" s="360" t="s">
        <v>852</v>
      </c>
      <c r="G104" s="45">
        <f t="shared" si="2"/>
        <v>69.128456217971603</v>
      </c>
      <c r="H104" s="314" t="str">
        <f t="shared" si="3"/>
        <v>L/MWh</v>
      </c>
      <c r="I104" s="47">
        <f t="shared" si="4"/>
        <v>69.128456217971603</v>
      </c>
      <c r="J104" s="360" t="s">
        <v>852</v>
      </c>
      <c r="K104" s="48"/>
      <c r="L104" s="44" t="s">
        <v>113</v>
      </c>
      <c r="M104" s="357" t="s">
        <v>953</v>
      </c>
      <c r="N104" s="426" t="s">
        <v>94</v>
      </c>
      <c r="O104" s="426"/>
      <c r="P104" s="426"/>
      <c r="X104" s="20"/>
      <c r="Y104" s="20"/>
    </row>
    <row r="105" spans="1:25" x14ac:dyDescent="0.2">
      <c r="B105" s="8"/>
      <c r="C105" s="53" t="s">
        <v>63</v>
      </c>
      <c r="D105" s="63" t="s">
        <v>64</v>
      </c>
      <c r="E105" s="54" t="s">
        <v>76</v>
      </c>
      <c r="F105" s="37"/>
      <c r="G105" s="64"/>
      <c r="H105" s="65"/>
      <c r="I105" s="65"/>
      <c r="J105" s="37"/>
      <c r="K105" s="54"/>
      <c r="L105" s="37" t="s">
        <v>78</v>
      </c>
      <c r="M105" s="55"/>
      <c r="N105" s="430"/>
      <c r="O105" s="430"/>
      <c r="P105" s="430"/>
      <c r="X105" s="20"/>
      <c r="Y105" s="20"/>
    </row>
    <row r="106" spans="1:25" x14ac:dyDescent="0.2">
      <c r="B106" s="8"/>
      <c r="C106" s="2"/>
      <c r="D106" s="2"/>
      <c r="E106" s="2"/>
      <c r="F106" s="2"/>
      <c r="G106" s="2"/>
      <c r="H106" s="2"/>
      <c r="J106" s="2"/>
      <c r="K106" s="2"/>
      <c r="L106" s="2"/>
      <c r="M106" s="2"/>
      <c r="N106" s="2"/>
      <c r="O106" s="2"/>
      <c r="P106" s="2"/>
      <c r="X106" s="20"/>
      <c r="Y106" s="20"/>
    </row>
    <row r="107" spans="1:25" x14ac:dyDescent="0.2">
      <c r="B107" s="8"/>
      <c r="C107" s="2"/>
      <c r="D107" s="2"/>
      <c r="E107" s="2"/>
      <c r="F107" s="2"/>
      <c r="G107" s="2"/>
      <c r="H107" s="2"/>
      <c r="J107" s="2"/>
      <c r="K107" s="2"/>
      <c r="L107" s="2"/>
      <c r="M107" s="2"/>
      <c r="N107" s="2"/>
      <c r="O107" s="2"/>
      <c r="P107" s="2"/>
    </row>
    <row r="108" spans="1:25" x14ac:dyDescent="0.2">
      <c r="B108" s="8"/>
      <c r="C108" s="2"/>
      <c r="D108" s="2"/>
      <c r="E108" s="2"/>
      <c r="F108" s="2"/>
      <c r="G108" s="2"/>
      <c r="H108" s="2"/>
      <c r="J108" s="2"/>
      <c r="K108" s="2"/>
      <c r="L108" s="2"/>
      <c r="M108" s="2"/>
      <c r="N108" s="2"/>
      <c r="O108" s="2"/>
      <c r="P108" s="2"/>
    </row>
    <row r="109" spans="1:25" x14ac:dyDescent="0.2">
      <c r="B109" s="8"/>
      <c r="C109" s="2"/>
      <c r="D109" s="2"/>
      <c r="E109" s="2"/>
      <c r="F109" s="2"/>
      <c r="G109" s="2"/>
      <c r="H109" s="2"/>
      <c r="J109" s="2"/>
      <c r="K109" s="2"/>
      <c r="L109" s="2"/>
      <c r="M109" s="2"/>
      <c r="N109" s="2"/>
      <c r="O109" s="2"/>
      <c r="P109" s="2"/>
    </row>
    <row r="110" spans="1:25" x14ac:dyDescent="0.2">
      <c r="B110" s="8"/>
      <c r="C110" s="2"/>
      <c r="D110" s="2"/>
      <c r="E110" s="2"/>
      <c r="F110" s="2"/>
      <c r="G110" s="2"/>
      <c r="H110" s="2"/>
      <c r="J110" s="2"/>
      <c r="K110" s="2"/>
      <c r="L110" s="2"/>
      <c r="M110" s="2"/>
      <c r="N110" s="2"/>
      <c r="O110" s="2"/>
      <c r="P110" s="2"/>
    </row>
    <row r="111" spans="1:25" x14ac:dyDescent="0.2">
      <c r="B111" s="8"/>
      <c r="C111" s="2"/>
      <c r="D111" s="2"/>
      <c r="E111" s="2"/>
      <c r="F111" s="2"/>
      <c r="G111" s="2"/>
      <c r="H111" s="2"/>
      <c r="J111" s="2"/>
      <c r="K111" s="2"/>
      <c r="L111" s="2"/>
      <c r="M111" s="2"/>
      <c r="N111" s="2"/>
      <c r="O111" s="2"/>
      <c r="P111" s="2"/>
    </row>
    <row r="112" spans="1:25" x14ac:dyDescent="0.2">
      <c r="B112" s="8"/>
      <c r="C112" s="2"/>
      <c r="D112" s="2"/>
      <c r="E112" s="2"/>
      <c r="F112" s="2"/>
      <c r="G112" s="2"/>
      <c r="H112" s="2"/>
      <c r="J112" s="2"/>
      <c r="K112" s="2"/>
      <c r="L112" s="2"/>
      <c r="M112" s="2"/>
      <c r="N112" s="2"/>
      <c r="O112" s="2"/>
      <c r="P112" s="2"/>
    </row>
    <row r="113" spans="2:16" x14ac:dyDescent="0.2">
      <c r="B113" s="8"/>
      <c r="C113" s="2"/>
      <c r="D113" s="2"/>
      <c r="E113" s="2"/>
      <c r="F113" s="2"/>
      <c r="G113" s="2"/>
      <c r="H113" s="2"/>
      <c r="J113" s="2"/>
      <c r="K113" s="2"/>
      <c r="L113" s="2"/>
      <c r="M113" s="2"/>
      <c r="N113" s="2"/>
      <c r="O113" s="2"/>
      <c r="P113" s="2"/>
    </row>
    <row r="114" spans="2:16" x14ac:dyDescent="0.2">
      <c r="B114" s="8"/>
      <c r="C114" s="2"/>
      <c r="D114" s="2"/>
      <c r="E114" s="2"/>
      <c r="F114" s="2"/>
      <c r="G114" s="2"/>
      <c r="H114" s="2"/>
      <c r="J114" s="2"/>
      <c r="K114" s="2"/>
      <c r="L114" s="2"/>
      <c r="M114" s="2"/>
      <c r="N114" s="2"/>
      <c r="O114" s="2"/>
      <c r="P114" s="2"/>
    </row>
    <row r="115" spans="2:16" x14ac:dyDescent="0.2">
      <c r="B115" s="8"/>
      <c r="C115" s="2"/>
      <c r="D115" s="2"/>
      <c r="E115" s="2"/>
      <c r="F115" s="2"/>
      <c r="G115" s="2"/>
      <c r="H115" s="2"/>
      <c r="J115" s="2"/>
      <c r="K115" s="2"/>
      <c r="L115" s="2"/>
      <c r="M115" s="2"/>
      <c r="N115" s="2"/>
      <c r="O115" s="2"/>
      <c r="P115" s="2"/>
    </row>
    <row r="116" spans="2:16" x14ac:dyDescent="0.2">
      <c r="B116" s="8"/>
      <c r="C116" s="2"/>
      <c r="D116" s="2"/>
      <c r="E116" s="2"/>
      <c r="F116" s="2"/>
      <c r="G116" s="2"/>
      <c r="H116" s="2"/>
      <c r="J116" s="2"/>
      <c r="K116" s="2"/>
      <c r="L116" s="2"/>
      <c r="M116" s="2"/>
      <c r="N116" s="2"/>
      <c r="O116" s="2"/>
      <c r="P116" s="2"/>
    </row>
    <row r="117" spans="2:16" x14ac:dyDescent="0.2">
      <c r="B117" s="8"/>
      <c r="C117" s="2"/>
      <c r="D117" s="2"/>
      <c r="E117" s="2"/>
      <c r="F117" s="2"/>
      <c r="G117" s="2"/>
      <c r="H117" s="2"/>
      <c r="J117" s="2"/>
      <c r="K117" s="2"/>
      <c r="L117" s="2"/>
      <c r="M117" s="2"/>
      <c r="N117" s="2"/>
      <c r="O117" s="2"/>
      <c r="P117" s="2"/>
    </row>
    <row r="118" spans="2:16" x14ac:dyDescent="0.2">
      <c r="B118" s="8"/>
      <c r="C118" s="2"/>
      <c r="D118" s="2"/>
      <c r="E118" s="2"/>
      <c r="F118" s="2"/>
      <c r="G118" s="2"/>
      <c r="H118" s="2"/>
      <c r="J118" s="2"/>
      <c r="K118" s="2"/>
      <c r="L118" s="2"/>
      <c r="M118" s="2"/>
      <c r="N118" s="2"/>
      <c r="O118" s="2"/>
      <c r="P118" s="2"/>
    </row>
    <row r="119" spans="2:16" x14ac:dyDescent="0.2">
      <c r="B119" s="8"/>
      <c r="C119" s="2"/>
      <c r="D119" s="2"/>
      <c r="E119" s="2"/>
      <c r="F119" s="2"/>
      <c r="G119" s="2"/>
      <c r="H119" s="2"/>
      <c r="J119" s="2"/>
      <c r="K119" s="2"/>
      <c r="L119" s="2"/>
      <c r="M119" s="2"/>
      <c r="N119" s="2"/>
      <c r="O119" s="2"/>
      <c r="P119" s="2"/>
    </row>
    <row r="120" spans="2:16" x14ac:dyDescent="0.2">
      <c r="B120" s="8"/>
      <c r="C120" s="2"/>
      <c r="D120" s="2"/>
      <c r="E120" s="2"/>
      <c r="F120" s="2"/>
      <c r="G120" s="2"/>
      <c r="H120" s="2"/>
      <c r="J120" s="2"/>
      <c r="K120" s="2"/>
      <c r="L120" s="2"/>
      <c r="M120" s="2"/>
      <c r="N120" s="2"/>
      <c r="O120" s="2"/>
      <c r="P120" s="2"/>
    </row>
    <row r="121" spans="2:16" x14ac:dyDescent="0.2">
      <c r="B121" s="8"/>
      <c r="C121" s="2"/>
      <c r="D121" s="2"/>
      <c r="E121" s="2"/>
      <c r="F121" s="2"/>
      <c r="G121" s="2"/>
      <c r="H121" s="2"/>
      <c r="J121" s="2"/>
      <c r="K121" s="2"/>
      <c r="L121" s="2"/>
      <c r="M121" s="2"/>
      <c r="N121" s="2"/>
      <c r="O121" s="2"/>
      <c r="P121" s="2"/>
    </row>
    <row r="122" spans="2:16" x14ac:dyDescent="0.2">
      <c r="B122" s="8"/>
      <c r="C122" s="2"/>
      <c r="D122" s="2"/>
      <c r="E122" s="2"/>
      <c r="F122" s="2"/>
      <c r="G122" s="2"/>
      <c r="H122" s="2"/>
      <c r="J122" s="2"/>
      <c r="K122" s="2"/>
      <c r="L122" s="2"/>
      <c r="M122" s="2"/>
      <c r="N122" s="2"/>
      <c r="O122" s="2"/>
      <c r="P122" s="2"/>
    </row>
    <row r="123" spans="2:16" x14ac:dyDescent="0.2">
      <c r="B123" s="8"/>
      <c r="C123" s="2"/>
      <c r="D123" s="2"/>
      <c r="E123" s="2"/>
      <c r="F123" s="2"/>
      <c r="G123" s="2"/>
      <c r="H123" s="2"/>
      <c r="J123" s="2"/>
      <c r="K123" s="2"/>
      <c r="L123" s="2"/>
      <c r="M123" s="2"/>
      <c r="N123" s="2"/>
      <c r="O123" s="2"/>
      <c r="P123" s="2"/>
    </row>
    <row r="124" spans="2:16" x14ac:dyDescent="0.2">
      <c r="B124" s="8"/>
      <c r="C124" s="2"/>
      <c r="D124" s="2"/>
      <c r="E124" s="2"/>
      <c r="F124" s="2"/>
      <c r="G124" s="2"/>
      <c r="H124" s="2"/>
      <c r="J124" s="2"/>
      <c r="K124" s="2"/>
      <c r="L124" s="2"/>
      <c r="M124" s="2"/>
      <c r="N124" s="2"/>
      <c r="O124" s="2"/>
      <c r="P124" s="2"/>
    </row>
    <row r="125" spans="2:16" x14ac:dyDescent="0.2">
      <c r="B125" s="8"/>
      <c r="C125" s="2"/>
      <c r="D125" s="2"/>
      <c r="E125" s="2"/>
      <c r="F125" s="2"/>
      <c r="G125" s="2"/>
      <c r="H125" s="2"/>
      <c r="J125" s="2"/>
      <c r="K125" s="2"/>
      <c r="L125" s="2"/>
      <c r="M125" s="2"/>
      <c r="N125" s="2"/>
      <c r="O125" s="2"/>
      <c r="P125" s="2"/>
    </row>
    <row r="126" spans="2:16" x14ac:dyDescent="0.2">
      <c r="B126" s="8"/>
      <c r="C126" s="2"/>
      <c r="D126" s="2"/>
      <c r="E126" s="2"/>
      <c r="F126" s="2"/>
      <c r="G126" s="2"/>
      <c r="H126" s="2"/>
      <c r="J126" s="2"/>
      <c r="K126" s="2"/>
      <c r="L126" s="2"/>
      <c r="M126" s="2"/>
      <c r="N126" s="2"/>
      <c r="O126" s="2"/>
      <c r="P126" s="2"/>
    </row>
    <row r="127" spans="2:16" x14ac:dyDescent="0.2">
      <c r="B127" s="8"/>
      <c r="C127" s="2"/>
      <c r="D127" s="2"/>
      <c r="E127" s="2"/>
      <c r="F127" s="2"/>
      <c r="G127" s="2"/>
      <c r="H127" s="2"/>
      <c r="J127" s="2"/>
      <c r="K127" s="2"/>
      <c r="L127" s="2"/>
      <c r="M127" s="2"/>
      <c r="N127" s="2"/>
      <c r="O127" s="2"/>
      <c r="P127" s="2"/>
    </row>
    <row r="128" spans="2:16" x14ac:dyDescent="0.2">
      <c r="B128" s="8"/>
      <c r="C128" s="2"/>
      <c r="D128" s="2"/>
      <c r="E128" s="2"/>
      <c r="F128" s="2"/>
      <c r="G128" s="2"/>
      <c r="H128" s="2"/>
      <c r="J128" s="2"/>
      <c r="K128" s="2"/>
      <c r="L128" s="2"/>
      <c r="M128" s="2"/>
      <c r="N128" s="2"/>
      <c r="O128" s="2"/>
      <c r="P128" s="2"/>
    </row>
    <row r="129" spans="2:16" x14ac:dyDescent="0.2">
      <c r="B129" s="8"/>
      <c r="C129" s="2"/>
      <c r="D129" s="2"/>
      <c r="E129" s="2"/>
      <c r="F129" s="2"/>
      <c r="G129" s="2"/>
      <c r="H129" s="2"/>
      <c r="J129" s="2"/>
      <c r="K129" s="2"/>
      <c r="L129" s="2"/>
      <c r="M129" s="2"/>
      <c r="N129" s="2"/>
      <c r="O129" s="2"/>
      <c r="P129" s="2"/>
    </row>
    <row r="130" spans="2:16" x14ac:dyDescent="0.2">
      <c r="B130" s="8"/>
      <c r="C130" s="2"/>
      <c r="D130" s="2"/>
      <c r="E130" s="2"/>
      <c r="F130" s="2"/>
      <c r="G130" s="2"/>
      <c r="H130" s="2"/>
      <c r="J130" s="2"/>
      <c r="K130" s="2"/>
      <c r="L130" s="2"/>
      <c r="M130" s="2"/>
      <c r="N130" s="2"/>
      <c r="O130" s="2"/>
      <c r="P130" s="2"/>
    </row>
    <row r="131" spans="2:16" x14ac:dyDescent="0.2">
      <c r="B131" s="8"/>
      <c r="C131" s="2"/>
      <c r="D131" s="2"/>
      <c r="E131" s="2"/>
      <c r="F131" s="2"/>
      <c r="G131" s="2"/>
      <c r="H131" s="2"/>
      <c r="J131" s="2"/>
      <c r="K131" s="2"/>
      <c r="L131" s="2"/>
      <c r="M131" s="2"/>
      <c r="N131" s="2"/>
      <c r="O131" s="2"/>
      <c r="P131" s="2"/>
    </row>
    <row r="132" spans="2:16" x14ac:dyDescent="0.2">
      <c r="B132" s="8"/>
      <c r="C132" s="2"/>
      <c r="D132" s="2"/>
      <c r="E132" s="2"/>
      <c r="F132" s="2"/>
      <c r="G132" s="2"/>
      <c r="H132" s="2"/>
      <c r="J132" s="2"/>
      <c r="K132" s="2"/>
      <c r="L132" s="2"/>
      <c r="M132" s="2"/>
      <c r="N132" s="2"/>
      <c r="O132" s="2"/>
      <c r="P132" s="2"/>
    </row>
    <row r="133" spans="2:16" x14ac:dyDescent="0.2">
      <c r="B133" s="8"/>
      <c r="C133" s="2"/>
      <c r="D133" s="2"/>
      <c r="E133" s="2"/>
      <c r="F133" s="2"/>
      <c r="G133" s="2"/>
      <c r="H133" s="2"/>
      <c r="J133" s="2"/>
      <c r="K133" s="2"/>
      <c r="L133" s="2"/>
      <c r="M133" s="2"/>
      <c r="N133" s="2"/>
      <c r="O133" s="2"/>
      <c r="P133" s="2"/>
    </row>
    <row r="134" spans="2:16" x14ac:dyDescent="0.2">
      <c r="B134" s="8"/>
      <c r="C134" s="2"/>
      <c r="D134" s="2"/>
      <c r="E134" s="2"/>
      <c r="F134" s="2"/>
      <c r="G134" s="2"/>
      <c r="H134" s="2"/>
      <c r="J134" s="2"/>
      <c r="K134" s="2"/>
      <c r="L134" s="2"/>
      <c r="M134" s="2"/>
      <c r="N134" s="2"/>
      <c r="O134" s="2"/>
      <c r="P134" s="2"/>
    </row>
    <row r="135" spans="2:16" x14ac:dyDescent="0.2">
      <c r="B135" s="8"/>
      <c r="C135" s="2"/>
      <c r="D135" s="2"/>
      <c r="E135" s="2"/>
      <c r="F135" s="2"/>
      <c r="G135" s="2"/>
      <c r="H135" s="2"/>
      <c r="J135" s="2"/>
      <c r="K135" s="2"/>
      <c r="L135" s="2"/>
      <c r="M135" s="2"/>
      <c r="N135" s="2"/>
      <c r="O135" s="2"/>
      <c r="P135" s="2"/>
    </row>
    <row r="136" spans="2:16" x14ac:dyDescent="0.2">
      <c r="B136" s="8"/>
      <c r="C136" s="2"/>
      <c r="D136" s="2"/>
      <c r="E136" s="2"/>
      <c r="F136" s="2"/>
      <c r="G136" s="2"/>
      <c r="H136" s="2"/>
      <c r="J136" s="2"/>
      <c r="K136" s="2"/>
      <c r="L136" s="2"/>
      <c r="M136" s="2"/>
      <c r="N136" s="2"/>
      <c r="O136" s="2"/>
      <c r="P136" s="2"/>
    </row>
    <row r="137" spans="2:16" x14ac:dyDescent="0.2">
      <c r="B137" s="8"/>
      <c r="C137" s="2"/>
      <c r="D137" s="2"/>
      <c r="E137" s="2"/>
      <c r="F137" s="2"/>
      <c r="G137" s="2"/>
      <c r="H137" s="2"/>
      <c r="J137" s="2"/>
      <c r="K137" s="2"/>
      <c r="L137" s="2"/>
      <c r="M137" s="2"/>
      <c r="N137" s="2"/>
      <c r="O137" s="2"/>
      <c r="P137" s="2"/>
    </row>
    <row r="138" spans="2:16" x14ac:dyDescent="0.2">
      <c r="B138" s="8"/>
      <c r="C138" s="2"/>
      <c r="D138" s="2"/>
      <c r="E138" s="2"/>
      <c r="F138" s="2"/>
      <c r="G138" s="2"/>
      <c r="H138" s="2"/>
      <c r="J138" s="2"/>
      <c r="K138" s="2"/>
      <c r="L138" s="2"/>
      <c r="M138" s="2"/>
      <c r="N138" s="2"/>
      <c r="O138" s="2"/>
      <c r="P138" s="2"/>
    </row>
    <row r="139" spans="2:16" x14ac:dyDescent="0.2">
      <c r="B139" s="8"/>
      <c r="C139" s="2"/>
      <c r="D139" s="2"/>
      <c r="E139" s="2"/>
      <c r="F139" s="2"/>
      <c r="G139" s="2"/>
      <c r="H139" s="2"/>
      <c r="J139" s="2"/>
      <c r="K139" s="2"/>
      <c r="L139" s="2"/>
      <c r="M139" s="2"/>
      <c r="N139" s="2"/>
      <c r="O139" s="2"/>
      <c r="P139" s="2"/>
    </row>
    <row r="140" spans="2:16" x14ac:dyDescent="0.2">
      <c r="B140" s="8"/>
      <c r="C140" s="2"/>
      <c r="D140" s="2"/>
      <c r="E140" s="2"/>
      <c r="F140" s="2"/>
      <c r="G140" s="2"/>
      <c r="H140" s="2"/>
      <c r="J140" s="2"/>
      <c r="K140" s="2"/>
      <c r="L140" s="2"/>
      <c r="M140" s="2"/>
      <c r="N140" s="2"/>
      <c r="O140" s="2"/>
      <c r="P140" s="2"/>
    </row>
    <row r="141" spans="2:16" x14ac:dyDescent="0.2">
      <c r="B141" s="8"/>
      <c r="C141" s="2"/>
      <c r="D141" s="2"/>
      <c r="E141" s="2"/>
      <c r="F141" s="2"/>
      <c r="G141" s="2"/>
      <c r="H141" s="2"/>
      <c r="J141" s="2"/>
      <c r="K141" s="2"/>
      <c r="L141" s="2"/>
      <c r="M141" s="2"/>
      <c r="N141" s="2"/>
      <c r="O141" s="2"/>
      <c r="P141" s="2"/>
    </row>
    <row r="142" spans="2:16" x14ac:dyDescent="0.2">
      <c r="B142" s="8"/>
      <c r="C142" s="2"/>
      <c r="D142" s="2"/>
      <c r="E142" s="2"/>
      <c r="F142" s="2"/>
      <c r="G142" s="2"/>
      <c r="H142" s="2"/>
      <c r="J142" s="2"/>
      <c r="K142" s="2"/>
      <c r="L142" s="2"/>
      <c r="M142" s="2"/>
      <c r="N142" s="2"/>
      <c r="O142" s="2"/>
      <c r="P142" s="2"/>
    </row>
    <row r="143" spans="2:16" x14ac:dyDescent="0.2">
      <c r="B143" s="8"/>
      <c r="C143" s="2"/>
      <c r="D143" s="2"/>
      <c r="E143" s="2"/>
      <c r="F143" s="2"/>
      <c r="G143" s="2"/>
      <c r="H143" s="2"/>
      <c r="J143" s="2"/>
      <c r="K143" s="2"/>
      <c r="L143" s="2"/>
      <c r="M143" s="2"/>
      <c r="N143" s="2"/>
      <c r="O143" s="2"/>
      <c r="P143" s="2"/>
    </row>
    <row r="144" spans="2:16" x14ac:dyDescent="0.2">
      <c r="B144" s="8"/>
      <c r="C144" s="2"/>
      <c r="D144" s="2"/>
      <c r="E144" s="2"/>
      <c r="F144" s="2"/>
      <c r="G144" s="2"/>
      <c r="H144" s="2"/>
      <c r="J144" s="2"/>
      <c r="K144" s="2"/>
      <c r="L144" s="2"/>
      <c r="M144" s="2"/>
      <c r="N144" s="2"/>
      <c r="O144" s="2"/>
      <c r="P144" s="2"/>
    </row>
    <row r="145" spans="2:16" x14ac:dyDescent="0.2">
      <c r="B145" s="8"/>
      <c r="C145" s="2"/>
      <c r="D145" s="2"/>
      <c r="E145" s="2"/>
      <c r="F145" s="2"/>
      <c r="G145" s="2"/>
      <c r="H145" s="2"/>
      <c r="J145" s="2"/>
      <c r="K145" s="2"/>
      <c r="L145" s="2"/>
      <c r="M145" s="2"/>
      <c r="N145" s="2"/>
      <c r="O145" s="2"/>
      <c r="P145" s="2"/>
    </row>
    <row r="146" spans="2:16" x14ac:dyDescent="0.2">
      <c r="B146" s="8"/>
      <c r="C146" s="2"/>
      <c r="D146" s="2"/>
      <c r="E146" s="2"/>
      <c r="F146" s="2"/>
      <c r="G146" s="2"/>
      <c r="H146" s="2"/>
      <c r="J146" s="2"/>
      <c r="K146" s="2"/>
      <c r="L146" s="2"/>
      <c r="M146" s="2"/>
      <c r="N146" s="2"/>
      <c r="O146" s="2"/>
      <c r="P146" s="2"/>
    </row>
    <row r="147" spans="2:16" x14ac:dyDescent="0.2">
      <c r="B147" s="8"/>
      <c r="C147" s="2"/>
      <c r="D147" s="2"/>
      <c r="E147" s="2"/>
      <c r="F147" s="2"/>
      <c r="G147" s="2"/>
      <c r="H147" s="2"/>
      <c r="J147" s="2"/>
      <c r="K147" s="2"/>
      <c r="L147" s="2"/>
      <c r="M147" s="2"/>
      <c r="N147" s="2"/>
      <c r="O147" s="2"/>
      <c r="P147" s="2"/>
    </row>
    <row r="148" spans="2:16" x14ac:dyDescent="0.2">
      <c r="B148" s="8"/>
      <c r="C148" s="2"/>
      <c r="D148" s="2"/>
      <c r="E148" s="2"/>
      <c r="F148" s="2"/>
      <c r="G148" s="2"/>
      <c r="H148" s="2"/>
      <c r="J148" s="2"/>
      <c r="K148" s="2"/>
      <c r="L148" s="2"/>
      <c r="M148" s="2"/>
      <c r="N148" s="2"/>
      <c r="O148" s="2"/>
      <c r="P148" s="2"/>
    </row>
    <row r="149" spans="2:16" x14ac:dyDescent="0.2">
      <c r="B149" s="8"/>
      <c r="C149" s="2"/>
      <c r="D149" s="2"/>
      <c r="E149" s="2"/>
      <c r="F149" s="2"/>
      <c r="G149" s="2"/>
      <c r="H149" s="2"/>
      <c r="J149" s="2"/>
      <c r="K149" s="2"/>
      <c r="L149" s="2"/>
      <c r="M149" s="2"/>
      <c r="N149" s="2"/>
      <c r="O149" s="2"/>
      <c r="P149" s="2"/>
    </row>
    <row r="150" spans="2:16" x14ac:dyDescent="0.2">
      <c r="B150" s="8"/>
      <c r="C150" s="2"/>
      <c r="D150" s="2"/>
      <c r="E150" s="2"/>
      <c r="F150" s="2"/>
      <c r="G150" s="2"/>
      <c r="H150" s="2"/>
      <c r="J150" s="2"/>
      <c r="K150" s="2"/>
      <c r="L150" s="2"/>
      <c r="M150" s="2"/>
      <c r="N150" s="2"/>
      <c r="O150" s="2"/>
      <c r="P150" s="2"/>
    </row>
    <row r="151" spans="2:16" x14ac:dyDescent="0.2">
      <c r="B151" s="8"/>
      <c r="C151" s="2"/>
      <c r="D151" s="2"/>
      <c r="E151" s="2"/>
      <c r="F151" s="2"/>
      <c r="G151" s="2"/>
      <c r="H151" s="2"/>
      <c r="J151" s="2"/>
      <c r="K151" s="2"/>
      <c r="L151" s="2"/>
      <c r="M151" s="2"/>
      <c r="N151" s="2"/>
      <c r="O151" s="2"/>
      <c r="P151" s="2"/>
    </row>
    <row r="152" spans="2:16" x14ac:dyDescent="0.2">
      <c r="B152" s="8"/>
      <c r="C152" s="2"/>
      <c r="D152" s="2"/>
      <c r="E152" s="2"/>
      <c r="F152" s="2"/>
      <c r="G152" s="2"/>
      <c r="H152" s="2"/>
      <c r="J152" s="2"/>
      <c r="K152" s="2"/>
      <c r="L152" s="2"/>
      <c r="M152" s="2"/>
      <c r="N152" s="2"/>
      <c r="O152" s="2"/>
      <c r="P152" s="2"/>
    </row>
    <row r="153" spans="2:16" x14ac:dyDescent="0.2">
      <c r="B153" s="8"/>
      <c r="C153" s="2"/>
      <c r="D153" s="2"/>
      <c r="E153" s="2"/>
      <c r="F153" s="2"/>
      <c r="G153" s="2"/>
      <c r="H153" s="2"/>
      <c r="J153" s="2"/>
      <c r="K153" s="2"/>
      <c r="L153" s="2"/>
      <c r="M153" s="2"/>
      <c r="N153" s="2"/>
      <c r="O153" s="2"/>
      <c r="P153" s="2"/>
    </row>
    <row r="154" spans="2:16" x14ac:dyDescent="0.2">
      <c r="B154" s="8"/>
      <c r="C154" s="2"/>
      <c r="D154" s="2"/>
      <c r="E154" s="2"/>
      <c r="F154" s="2"/>
      <c r="G154" s="2"/>
      <c r="H154" s="2"/>
      <c r="J154" s="2"/>
      <c r="K154" s="2"/>
      <c r="L154" s="2"/>
      <c r="M154" s="2"/>
      <c r="N154" s="2"/>
      <c r="O154" s="2"/>
      <c r="P154" s="2"/>
    </row>
    <row r="155" spans="2:16" x14ac:dyDescent="0.2">
      <c r="B155" s="8"/>
      <c r="C155" s="2"/>
      <c r="D155" s="2"/>
      <c r="E155" s="2"/>
      <c r="F155" s="2"/>
      <c r="G155" s="2"/>
      <c r="H155" s="2"/>
      <c r="J155" s="2"/>
      <c r="K155" s="2"/>
      <c r="L155" s="2"/>
      <c r="M155" s="2"/>
      <c r="N155" s="2"/>
      <c r="O155" s="2"/>
      <c r="P155" s="2"/>
    </row>
    <row r="156" spans="2:16" x14ac:dyDescent="0.2">
      <c r="B156" s="8"/>
      <c r="C156" s="2"/>
      <c r="D156" s="2"/>
      <c r="E156" s="2"/>
      <c r="F156" s="2"/>
      <c r="G156" s="2"/>
      <c r="H156" s="2"/>
      <c r="J156" s="2"/>
      <c r="K156" s="2"/>
      <c r="L156" s="2"/>
      <c r="M156" s="2"/>
      <c r="N156" s="2"/>
      <c r="O156" s="2"/>
      <c r="P156" s="2"/>
    </row>
    <row r="157" spans="2:16" x14ac:dyDescent="0.2">
      <c r="B157" s="8"/>
      <c r="C157" s="2"/>
      <c r="D157" s="2"/>
      <c r="E157" s="2"/>
      <c r="F157" s="2"/>
      <c r="G157" s="2"/>
      <c r="H157" s="2"/>
      <c r="J157" s="2"/>
      <c r="K157" s="2"/>
      <c r="L157" s="2"/>
      <c r="M157" s="2"/>
      <c r="N157" s="2"/>
      <c r="O157" s="2"/>
      <c r="P157" s="2"/>
    </row>
    <row r="158" spans="2:16" x14ac:dyDescent="0.2">
      <c r="B158" s="8"/>
      <c r="C158" s="2"/>
      <c r="D158" s="2"/>
      <c r="E158" s="2"/>
      <c r="F158" s="2"/>
      <c r="G158" s="2"/>
      <c r="H158" s="2"/>
      <c r="J158" s="2"/>
      <c r="K158" s="2"/>
      <c r="L158" s="2"/>
      <c r="M158" s="2"/>
      <c r="N158" s="2"/>
      <c r="O158" s="2"/>
      <c r="P158" s="2"/>
    </row>
    <row r="159" spans="2:16" x14ac:dyDescent="0.2">
      <c r="B159" s="8"/>
      <c r="C159" s="2"/>
      <c r="D159" s="2"/>
      <c r="E159" s="2"/>
      <c r="F159" s="2"/>
      <c r="G159" s="2"/>
      <c r="H159" s="2"/>
      <c r="J159" s="2"/>
      <c r="K159" s="2"/>
      <c r="L159" s="2"/>
      <c r="M159" s="2"/>
      <c r="N159" s="2"/>
      <c r="O159" s="2"/>
      <c r="P159" s="2"/>
    </row>
    <row r="160" spans="2:16" x14ac:dyDescent="0.2">
      <c r="B160" s="8"/>
      <c r="C160" s="2"/>
      <c r="D160" s="2"/>
      <c r="E160" s="2"/>
      <c r="F160" s="2"/>
      <c r="G160" s="2"/>
      <c r="H160" s="2"/>
      <c r="J160" s="2"/>
      <c r="K160" s="2"/>
      <c r="L160" s="2"/>
      <c r="M160" s="2"/>
      <c r="N160" s="2"/>
      <c r="O160" s="2"/>
      <c r="P160" s="2"/>
    </row>
    <row r="161" spans="1:25" x14ac:dyDescent="0.2">
      <c r="B161" s="66" t="s">
        <v>96</v>
      </c>
      <c r="C161" s="2"/>
      <c r="D161" s="2"/>
      <c r="E161" s="2"/>
      <c r="F161" s="2"/>
      <c r="G161" s="2"/>
      <c r="H161" s="2"/>
      <c r="J161" s="2"/>
      <c r="K161" s="2"/>
      <c r="L161" s="2"/>
      <c r="M161" s="2"/>
      <c r="N161" s="2"/>
      <c r="O161" s="2"/>
      <c r="P161" s="2"/>
    </row>
    <row r="162" spans="1:25" s="67" customFormat="1" x14ac:dyDescent="0.2">
      <c r="A162" s="8"/>
      <c r="B162" s="8"/>
      <c r="C162" s="8" t="s">
        <v>97</v>
      </c>
      <c r="D162" s="8" t="s">
        <v>98</v>
      </c>
      <c r="E162" s="8" t="s">
        <v>99</v>
      </c>
      <c r="F162" s="8"/>
      <c r="G162" s="8"/>
      <c r="H162" s="8" t="s">
        <v>73</v>
      </c>
      <c r="I162" s="8"/>
      <c r="J162" s="8" t="s">
        <v>72</v>
      </c>
      <c r="K162" s="8"/>
      <c r="L162" s="8"/>
      <c r="M162" s="8"/>
      <c r="N162" s="8"/>
      <c r="O162" s="8"/>
      <c r="P162" s="8"/>
      <c r="Q162" s="8"/>
      <c r="R162" s="8"/>
      <c r="S162" s="8"/>
      <c r="T162" s="8"/>
      <c r="U162" s="8"/>
      <c r="V162" s="8"/>
      <c r="W162" s="8"/>
      <c r="X162" s="8"/>
      <c r="Y162" s="8"/>
    </row>
    <row r="163" spans="1:25" x14ac:dyDescent="0.2">
      <c r="B163" s="8"/>
      <c r="C163" s="68" t="s">
        <v>78</v>
      </c>
      <c r="D163" s="68" t="s">
        <v>78</v>
      </c>
      <c r="E163" s="68" t="s">
        <v>78</v>
      </c>
      <c r="F163" s="2"/>
      <c r="G163" s="2"/>
      <c r="H163" s="68" t="s">
        <v>78</v>
      </c>
      <c r="J163" s="2"/>
      <c r="K163" s="2"/>
      <c r="L163" s="2"/>
      <c r="M163" s="2"/>
      <c r="N163" s="2"/>
      <c r="O163" s="2"/>
      <c r="P163" s="2"/>
    </row>
    <row r="164" spans="1:25" x14ac:dyDescent="0.2">
      <c r="B164" s="8"/>
      <c r="C164" s="15" t="s">
        <v>100</v>
      </c>
      <c r="D164" s="2" t="s">
        <v>101</v>
      </c>
      <c r="E164" s="2" t="s">
        <v>102</v>
      </c>
      <c r="F164" s="2"/>
      <c r="G164" s="2"/>
      <c r="H164" s="2" t="s">
        <v>103</v>
      </c>
      <c r="J164" s="2" t="s">
        <v>104</v>
      </c>
      <c r="K164" s="2"/>
      <c r="L164" s="2"/>
      <c r="M164" s="2"/>
      <c r="N164" s="2"/>
      <c r="O164" s="2"/>
      <c r="P164" s="2"/>
    </row>
    <row r="165" spans="1:25" x14ac:dyDescent="0.2">
      <c r="B165" s="8"/>
      <c r="C165" s="2" t="s">
        <v>105</v>
      </c>
      <c r="D165" s="2" t="s">
        <v>106</v>
      </c>
      <c r="E165" s="2" t="s">
        <v>107</v>
      </c>
      <c r="F165" s="2"/>
      <c r="G165" s="2"/>
      <c r="H165" s="2" t="s">
        <v>108</v>
      </c>
      <c r="J165" s="2" t="s">
        <v>109</v>
      </c>
      <c r="K165" s="2"/>
      <c r="L165" s="2"/>
      <c r="M165" s="2"/>
      <c r="N165" s="2"/>
      <c r="O165" s="2"/>
      <c r="P165" s="2"/>
    </row>
    <row r="166" spans="1:25" x14ac:dyDescent="0.2">
      <c r="B166" s="8"/>
      <c r="C166" s="2" t="s">
        <v>110</v>
      </c>
      <c r="D166" s="2" t="s">
        <v>111</v>
      </c>
      <c r="E166" s="2" t="s">
        <v>112</v>
      </c>
      <c r="F166" s="2"/>
      <c r="G166" s="2"/>
      <c r="H166" s="2" t="s">
        <v>113</v>
      </c>
      <c r="J166" s="2"/>
      <c r="K166" s="2"/>
      <c r="L166" s="2"/>
      <c r="M166" s="2"/>
      <c r="N166" s="2"/>
      <c r="O166" s="2"/>
      <c r="P166" s="2"/>
    </row>
    <row r="167" spans="1:25" x14ac:dyDescent="0.2">
      <c r="B167" s="8"/>
      <c r="C167" s="2" t="s">
        <v>114</v>
      </c>
      <c r="D167" s="2" t="s">
        <v>115</v>
      </c>
      <c r="E167" s="2" t="s">
        <v>116</v>
      </c>
      <c r="F167" s="2"/>
      <c r="G167" s="2"/>
      <c r="H167" s="2" t="s">
        <v>117</v>
      </c>
      <c r="J167" s="2"/>
      <c r="K167" s="2"/>
      <c r="L167" s="2"/>
      <c r="M167" s="2"/>
      <c r="N167" s="2"/>
      <c r="O167" s="2"/>
      <c r="P167" s="2"/>
    </row>
    <row r="168" spans="1:25" x14ac:dyDescent="0.2">
      <c r="B168" s="8"/>
      <c r="C168" s="2" t="s">
        <v>118</v>
      </c>
      <c r="D168" s="2"/>
      <c r="E168" s="2" t="s">
        <v>119</v>
      </c>
      <c r="F168" s="2"/>
      <c r="G168" s="2"/>
      <c r="H168" s="2" t="s">
        <v>119</v>
      </c>
      <c r="J168" s="2"/>
      <c r="K168" s="2"/>
      <c r="L168" s="2"/>
      <c r="M168" s="2"/>
      <c r="N168" s="2"/>
      <c r="O168" s="2"/>
      <c r="P168" s="2"/>
    </row>
    <row r="169" spans="1:25" x14ac:dyDescent="0.2">
      <c r="B169" s="8"/>
      <c r="C169" s="2" t="s">
        <v>120</v>
      </c>
      <c r="D169" s="2"/>
      <c r="E169" s="2"/>
      <c r="F169" s="2"/>
      <c r="G169" s="2"/>
      <c r="H169" s="2"/>
      <c r="J169" s="2"/>
      <c r="K169" s="2"/>
      <c r="L169" s="2"/>
      <c r="M169" s="2"/>
      <c r="N169" s="2"/>
      <c r="O169" s="2"/>
      <c r="P169" s="2"/>
    </row>
    <row r="170" spans="1:25" x14ac:dyDescent="0.2">
      <c r="B170" s="8"/>
      <c r="C170" s="2" t="s">
        <v>121</v>
      </c>
      <c r="D170" s="2"/>
      <c r="E170" s="2"/>
      <c r="F170" s="2"/>
      <c r="G170" s="2"/>
      <c r="H170" s="2"/>
      <c r="J170" s="2"/>
      <c r="K170" s="2"/>
      <c r="L170" s="2"/>
      <c r="M170" s="2"/>
      <c r="N170" s="2"/>
      <c r="O170" s="2"/>
      <c r="P170" s="2"/>
    </row>
    <row r="171" spans="1:25" x14ac:dyDescent="0.2">
      <c r="B171" s="8"/>
      <c r="C171" s="2" t="s">
        <v>122</v>
      </c>
      <c r="D171" s="2"/>
      <c r="E171" s="2"/>
      <c r="F171" s="2"/>
      <c r="G171" s="2"/>
      <c r="H171" s="2"/>
      <c r="J171" s="2"/>
      <c r="K171" s="2"/>
      <c r="L171" s="2"/>
      <c r="M171" s="2"/>
      <c r="N171" s="2"/>
      <c r="O171" s="2"/>
      <c r="P171" s="2"/>
    </row>
    <row r="172" spans="1:25" x14ac:dyDescent="0.2">
      <c r="B172" s="8"/>
      <c r="C172" s="15" t="s">
        <v>123</v>
      </c>
      <c r="D172" s="2"/>
      <c r="E172" s="2"/>
      <c r="F172" s="2"/>
      <c r="G172" s="2"/>
      <c r="H172" s="2"/>
      <c r="J172" s="2"/>
      <c r="K172" s="2"/>
      <c r="L172" s="2"/>
      <c r="M172" s="2"/>
      <c r="N172" s="2"/>
      <c r="O172" s="2"/>
      <c r="P172" s="2"/>
    </row>
    <row r="173" spans="1:25" x14ac:dyDescent="0.2">
      <c r="B173" s="8"/>
    </row>
    <row r="174" spans="1:25" x14ac:dyDescent="0.2">
      <c r="B174" s="8"/>
    </row>
    <row r="175" spans="1:25" x14ac:dyDescent="0.2">
      <c r="B175" s="8"/>
    </row>
    <row r="176" spans="1:25" x14ac:dyDescent="0.2">
      <c r="B176" s="8"/>
    </row>
    <row r="177" spans="2:2" x14ac:dyDescent="0.2">
      <c r="B177" s="8"/>
    </row>
    <row r="178" spans="2:2" x14ac:dyDescent="0.2">
      <c r="B178" s="8"/>
    </row>
    <row r="179" spans="2:2" x14ac:dyDescent="0.2">
      <c r="B179" s="8"/>
    </row>
    <row r="180" spans="2:2" x14ac:dyDescent="0.2">
      <c r="B180" s="8"/>
    </row>
    <row r="181" spans="2:2" x14ac:dyDescent="0.2">
      <c r="B181" s="8"/>
    </row>
    <row r="182" spans="2:2" x14ac:dyDescent="0.2">
      <c r="B182" s="8"/>
    </row>
    <row r="183" spans="2:2" x14ac:dyDescent="0.2">
      <c r="B183" s="8"/>
    </row>
    <row r="184" spans="2:2" x14ac:dyDescent="0.2">
      <c r="B184" s="8"/>
    </row>
    <row r="185" spans="2:2" x14ac:dyDescent="0.2">
      <c r="B185" s="8"/>
    </row>
    <row r="186" spans="2:2" x14ac:dyDescent="0.2">
      <c r="B186" s="8"/>
    </row>
    <row r="187" spans="2:2" x14ac:dyDescent="0.2">
      <c r="B187" s="8"/>
    </row>
    <row r="188" spans="2:2" x14ac:dyDescent="0.2">
      <c r="B188" s="8"/>
    </row>
    <row r="189" spans="2:2" x14ac:dyDescent="0.2">
      <c r="B189" s="8"/>
    </row>
    <row r="190" spans="2:2" x14ac:dyDescent="0.2">
      <c r="B190" s="8"/>
    </row>
    <row r="191" spans="2:2" x14ac:dyDescent="0.2">
      <c r="B191" s="8"/>
    </row>
    <row r="192" spans="2:2" x14ac:dyDescent="0.2">
      <c r="B192" s="8"/>
    </row>
    <row r="193" spans="2:2" x14ac:dyDescent="0.2">
      <c r="B193" s="8"/>
    </row>
    <row r="194" spans="2:2" x14ac:dyDescent="0.2">
      <c r="B194" s="8"/>
    </row>
    <row r="195" spans="2:2" x14ac:dyDescent="0.2">
      <c r="B195" s="8"/>
    </row>
    <row r="196" spans="2:2" x14ac:dyDescent="0.2">
      <c r="B196" s="8"/>
    </row>
    <row r="197" spans="2:2" x14ac:dyDescent="0.2">
      <c r="B197" s="8"/>
    </row>
    <row r="198" spans="2:2" x14ac:dyDescent="0.2">
      <c r="B198" s="8"/>
    </row>
    <row r="199" spans="2:2" x14ac:dyDescent="0.2">
      <c r="B199" s="8"/>
    </row>
    <row r="200" spans="2:2" x14ac:dyDescent="0.2">
      <c r="B200" s="8"/>
    </row>
    <row r="201" spans="2:2" x14ac:dyDescent="0.2">
      <c r="B201" s="8"/>
    </row>
    <row r="202" spans="2:2" x14ac:dyDescent="0.2">
      <c r="B202" s="8"/>
    </row>
    <row r="203" spans="2:2" x14ac:dyDescent="0.2">
      <c r="B203" s="8"/>
    </row>
    <row r="204" spans="2:2" x14ac:dyDescent="0.2">
      <c r="B204" s="8"/>
    </row>
    <row r="205" spans="2:2" x14ac:dyDescent="0.2">
      <c r="B205" s="8"/>
    </row>
    <row r="206" spans="2:2" x14ac:dyDescent="0.2">
      <c r="B206" s="8"/>
    </row>
    <row r="207" spans="2:2" x14ac:dyDescent="0.2">
      <c r="B207" s="8"/>
    </row>
    <row r="208" spans="2:2" x14ac:dyDescent="0.2">
      <c r="B208" s="8"/>
    </row>
    <row r="209" spans="2:2" x14ac:dyDescent="0.2">
      <c r="B209" s="8"/>
    </row>
    <row r="210" spans="2:2" x14ac:dyDescent="0.2">
      <c r="B210" s="8"/>
    </row>
    <row r="211" spans="2:2" x14ac:dyDescent="0.2">
      <c r="B211" s="8"/>
    </row>
    <row r="212" spans="2:2" x14ac:dyDescent="0.2">
      <c r="B212" s="8"/>
    </row>
    <row r="213" spans="2:2" x14ac:dyDescent="0.2">
      <c r="B213" s="8"/>
    </row>
    <row r="214" spans="2:2" x14ac:dyDescent="0.2">
      <c r="B214" s="8"/>
    </row>
    <row r="215" spans="2:2" x14ac:dyDescent="0.2">
      <c r="B215" s="8"/>
    </row>
    <row r="216" spans="2:2" x14ac:dyDescent="0.2">
      <c r="B216" s="8"/>
    </row>
    <row r="217" spans="2:2" x14ac:dyDescent="0.2">
      <c r="B217" s="8"/>
    </row>
    <row r="218" spans="2:2" x14ac:dyDescent="0.2">
      <c r="B218" s="8"/>
    </row>
    <row r="219" spans="2:2" x14ac:dyDescent="0.2">
      <c r="B219" s="8"/>
    </row>
    <row r="220" spans="2:2" x14ac:dyDescent="0.2">
      <c r="B220" s="8"/>
    </row>
    <row r="221" spans="2:2" x14ac:dyDescent="0.2">
      <c r="B221" s="8"/>
    </row>
    <row r="222" spans="2:2" x14ac:dyDescent="0.2">
      <c r="B222" s="8"/>
    </row>
    <row r="223" spans="2:2" x14ac:dyDescent="0.2">
      <c r="B223" s="8"/>
    </row>
    <row r="224" spans="2:2" x14ac:dyDescent="0.2">
      <c r="B224" s="8"/>
    </row>
    <row r="225" spans="2:2" x14ac:dyDescent="0.2">
      <c r="B225" s="8"/>
    </row>
    <row r="226" spans="2:2" x14ac:dyDescent="0.2">
      <c r="B226" s="8"/>
    </row>
    <row r="227" spans="2:2" x14ac:dyDescent="0.2">
      <c r="B227" s="8"/>
    </row>
    <row r="228" spans="2:2" x14ac:dyDescent="0.2">
      <c r="B228" s="8"/>
    </row>
    <row r="229" spans="2:2" x14ac:dyDescent="0.2">
      <c r="B229" s="8"/>
    </row>
    <row r="230" spans="2:2" x14ac:dyDescent="0.2">
      <c r="B230" s="8"/>
    </row>
    <row r="231" spans="2:2" x14ac:dyDescent="0.2">
      <c r="B231" s="8"/>
    </row>
    <row r="232" spans="2:2" x14ac:dyDescent="0.2">
      <c r="B232" s="8"/>
    </row>
    <row r="233" spans="2:2" x14ac:dyDescent="0.2">
      <c r="B233" s="8"/>
    </row>
    <row r="234" spans="2:2" x14ac:dyDescent="0.2">
      <c r="B234" s="8"/>
    </row>
    <row r="235" spans="2:2" x14ac:dyDescent="0.2">
      <c r="B235" s="8"/>
    </row>
    <row r="236" spans="2:2" x14ac:dyDescent="0.2">
      <c r="B236" s="8"/>
    </row>
    <row r="237" spans="2:2" x14ac:dyDescent="0.2">
      <c r="B237" s="8"/>
    </row>
    <row r="238" spans="2:2" x14ac:dyDescent="0.2">
      <c r="B238" s="8"/>
    </row>
    <row r="239" spans="2:2" x14ac:dyDescent="0.2">
      <c r="B239" s="8"/>
    </row>
    <row r="240" spans="2:2" x14ac:dyDescent="0.2">
      <c r="B240" s="8"/>
    </row>
    <row r="241" spans="2:2" x14ac:dyDescent="0.2">
      <c r="B241" s="8"/>
    </row>
    <row r="242" spans="2:2" x14ac:dyDescent="0.2">
      <c r="B242" s="8"/>
    </row>
    <row r="243" spans="2:2" x14ac:dyDescent="0.2">
      <c r="B243" s="8"/>
    </row>
    <row r="244" spans="2:2" x14ac:dyDescent="0.2">
      <c r="B244" s="8"/>
    </row>
    <row r="245" spans="2:2" x14ac:dyDescent="0.2">
      <c r="B245" s="8"/>
    </row>
    <row r="246" spans="2:2" x14ac:dyDescent="0.2">
      <c r="B246" s="8"/>
    </row>
    <row r="247" spans="2:2" x14ac:dyDescent="0.2">
      <c r="B247" s="8"/>
    </row>
    <row r="248" spans="2:2" x14ac:dyDescent="0.2">
      <c r="B248" s="8"/>
    </row>
    <row r="249" spans="2:2" x14ac:dyDescent="0.2">
      <c r="B249" s="8"/>
    </row>
    <row r="250" spans="2:2" x14ac:dyDescent="0.2">
      <c r="B250" s="8"/>
    </row>
    <row r="251" spans="2:2" x14ac:dyDescent="0.2">
      <c r="B251" s="8"/>
    </row>
    <row r="252" spans="2:2" x14ac:dyDescent="0.2">
      <c r="B252" s="8"/>
    </row>
    <row r="253" spans="2:2" x14ac:dyDescent="0.2">
      <c r="B253" s="8"/>
    </row>
    <row r="254" spans="2:2" x14ac:dyDescent="0.2">
      <c r="B254" s="8"/>
    </row>
    <row r="255" spans="2:2" x14ac:dyDescent="0.2">
      <c r="B255" s="8"/>
    </row>
    <row r="256" spans="2:2" x14ac:dyDescent="0.2">
      <c r="B256" s="8"/>
    </row>
    <row r="257" spans="2:2" x14ac:dyDescent="0.2">
      <c r="B257" s="8"/>
    </row>
    <row r="258" spans="2:2" x14ac:dyDescent="0.2">
      <c r="B258" s="8"/>
    </row>
    <row r="259" spans="2:2" x14ac:dyDescent="0.2">
      <c r="B259" s="8"/>
    </row>
    <row r="260" spans="2:2" x14ac:dyDescent="0.2">
      <c r="B260" s="8"/>
    </row>
    <row r="261" spans="2:2" x14ac:dyDescent="0.2">
      <c r="B261" s="8"/>
    </row>
    <row r="262" spans="2:2" x14ac:dyDescent="0.2">
      <c r="B262" s="8"/>
    </row>
    <row r="263" spans="2:2" x14ac:dyDescent="0.2">
      <c r="B263" s="8"/>
    </row>
    <row r="264" spans="2:2" x14ac:dyDescent="0.2">
      <c r="B264" s="8"/>
    </row>
    <row r="265" spans="2:2" x14ac:dyDescent="0.2">
      <c r="B265" s="8"/>
    </row>
    <row r="266" spans="2:2" x14ac:dyDescent="0.2">
      <c r="B266" s="8"/>
    </row>
    <row r="267" spans="2:2" x14ac:dyDescent="0.2">
      <c r="B267" s="8"/>
    </row>
    <row r="268" spans="2:2" x14ac:dyDescent="0.2">
      <c r="B268" s="8"/>
    </row>
    <row r="269" spans="2:2" x14ac:dyDescent="0.2">
      <c r="B269" s="8"/>
    </row>
    <row r="270" spans="2:2" x14ac:dyDescent="0.2">
      <c r="B270" s="8"/>
    </row>
    <row r="271" spans="2:2" x14ac:dyDescent="0.2">
      <c r="B271" s="8"/>
    </row>
    <row r="272" spans="2:2" x14ac:dyDescent="0.2">
      <c r="B272" s="8"/>
    </row>
    <row r="273" spans="2:2" x14ac:dyDescent="0.2">
      <c r="B273" s="8"/>
    </row>
    <row r="274" spans="2:2" x14ac:dyDescent="0.2">
      <c r="B274" s="8"/>
    </row>
    <row r="275" spans="2:2" x14ac:dyDescent="0.2">
      <c r="B275" s="8"/>
    </row>
    <row r="276" spans="2:2" x14ac:dyDescent="0.2">
      <c r="B276" s="8"/>
    </row>
    <row r="277" spans="2:2" x14ac:dyDescent="0.2">
      <c r="B277" s="8"/>
    </row>
    <row r="278" spans="2:2" x14ac:dyDescent="0.2">
      <c r="B278" s="8"/>
    </row>
    <row r="279" spans="2:2" x14ac:dyDescent="0.2">
      <c r="B279" s="8"/>
    </row>
    <row r="280" spans="2:2" x14ac:dyDescent="0.2">
      <c r="B280" s="8"/>
    </row>
    <row r="281" spans="2:2" x14ac:dyDescent="0.2">
      <c r="B281" s="8"/>
    </row>
    <row r="282" spans="2:2" x14ac:dyDescent="0.2">
      <c r="B282" s="8"/>
    </row>
    <row r="283" spans="2:2" x14ac:dyDescent="0.2">
      <c r="B283" s="8"/>
    </row>
    <row r="284" spans="2:2" x14ac:dyDescent="0.2">
      <c r="B284" s="8"/>
    </row>
    <row r="285" spans="2:2" x14ac:dyDescent="0.2">
      <c r="B285" s="8"/>
    </row>
    <row r="286" spans="2:2" x14ac:dyDescent="0.2">
      <c r="B286" s="8"/>
    </row>
    <row r="287" spans="2:2" x14ac:dyDescent="0.2">
      <c r="B287" s="8"/>
    </row>
    <row r="288" spans="2:2" x14ac:dyDescent="0.2">
      <c r="B288" s="8"/>
    </row>
    <row r="289" spans="2:2" x14ac:dyDescent="0.2">
      <c r="B289" s="8"/>
    </row>
    <row r="290" spans="2:2" x14ac:dyDescent="0.2">
      <c r="B290" s="8"/>
    </row>
    <row r="291" spans="2:2" x14ac:dyDescent="0.2">
      <c r="B291" s="8"/>
    </row>
    <row r="292" spans="2:2" x14ac:dyDescent="0.2">
      <c r="B292" s="8"/>
    </row>
    <row r="293" spans="2:2" x14ac:dyDescent="0.2">
      <c r="B293" s="8"/>
    </row>
    <row r="294" spans="2:2" x14ac:dyDescent="0.2">
      <c r="B294" s="8"/>
    </row>
    <row r="295" spans="2:2" x14ac:dyDescent="0.2">
      <c r="B295" s="8"/>
    </row>
    <row r="296" spans="2:2" x14ac:dyDescent="0.2">
      <c r="B296" s="8"/>
    </row>
    <row r="297" spans="2:2" x14ac:dyDescent="0.2">
      <c r="B297" s="8"/>
    </row>
    <row r="298" spans="2:2" x14ac:dyDescent="0.2">
      <c r="B298" s="8"/>
    </row>
    <row r="299" spans="2:2" x14ac:dyDescent="0.2">
      <c r="B299" s="8"/>
    </row>
    <row r="300" spans="2:2" x14ac:dyDescent="0.2">
      <c r="B300" s="8"/>
    </row>
    <row r="301" spans="2:2" x14ac:dyDescent="0.2">
      <c r="B301" s="8"/>
    </row>
    <row r="302" spans="2:2" x14ac:dyDescent="0.2">
      <c r="B302" s="8"/>
    </row>
    <row r="303" spans="2:2" x14ac:dyDescent="0.2">
      <c r="B303" s="8"/>
    </row>
    <row r="304" spans="2:2" x14ac:dyDescent="0.2">
      <c r="B304" s="8"/>
    </row>
    <row r="305" spans="2:2" x14ac:dyDescent="0.2">
      <c r="B305" s="8"/>
    </row>
    <row r="306" spans="2:2" x14ac:dyDescent="0.2">
      <c r="B306" s="8"/>
    </row>
    <row r="307" spans="2:2" x14ac:dyDescent="0.2">
      <c r="B307" s="8"/>
    </row>
    <row r="308" spans="2:2" x14ac:dyDescent="0.2">
      <c r="B308" s="8"/>
    </row>
    <row r="309" spans="2:2" x14ac:dyDescent="0.2">
      <c r="B309" s="8"/>
    </row>
    <row r="310" spans="2:2" x14ac:dyDescent="0.2">
      <c r="B310" s="8"/>
    </row>
    <row r="311" spans="2:2" x14ac:dyDescent="0.2">
      <c r="B311" s="8"/>
    </row>
    <row r="312" spans="2:2" x14ac:dyDescent="0.2">
      <c r="B312" s="8"/>
    </row>
    <row r="313" spans="2:2" x14ac:dyDescent="0.2">
      <c r="B313" s="8"/>
    </row>
    <row r="314" spans="2:2" x14ac:dyDescent="0.2">
      <c r="B314" s="8"/>
    </row>
    <row r="315" spans="2:2" x14ac:dyDescent="0.2">
      <c r="B315" s="8"/>
    </row>
    <row r="316" spans="2:2" x14ac:dyDescent="0.2">
      <c r="B316" s="8"/>
    </row>
    <row r="317" spans="2:2" x14ac:dyDescent="0.2">
      <c r="B317" s="8"/>
    </row>
    <row r="318" spans="2:2" x14ac:dyDescent="0.2">
      <c r="B318" s="8"/>
    </row>
    <row r="319" spans="2:2" x14ac:dyDescent="0.2">
      <c r="B319" s="8"/>
    </row>
    <row r="320" spans="2:2" x14ac:dyDescent="0.2">
      <c r="B320" s="8"/>
    </row>
    <row r="321" spans="2:2" x14ac:dyDescent="0.2">
      <c r="B321" s="8"/>
    </row>
    <row r="322" spans="2:2" x14ac:dyDescent="0.2">
      <c r="B322" s="8"/>
    </row>
    <row r="323" spans="2:2" x14ac:dyDescent="0.2">
      <c r="B323" s="8"/>
    </row>
    <row r="324" spans="2:2" x14ac:dyDescent="0.2">
      <c r="B324" s="8"/>
    </row>
    <row r="325" spans="2:2" x14ac:dyDescent="0.2">
      <c r="B325" s="8"/>
    </row>
    <row r="326" spans="2:2" x14ac:dyDescent="0.2">
      <c r="B326" s="8"/>
    </row>
    <row r="327" spans="2:2" x14ac:dyDescent="0.2">
      <c r="B327" s="8"/>
    </row>
    <row r="328" spans="2:2" x14ac:dyDescent="0.2">
      <c r="B328" s="8"/>
    </row>
    <row r="329" spans="2:2" x14ac:dyDescent="0.2">
      <c r="B329" s="8"/>
    </row>
    <row r="330" spans="2:2" x14ac:dyDescent="0.2">
      <c r="B330" s="8"/>
    </row>
    <row r="331" spans="2:2" x14ac:dyDescent="0.2">
      <c r="B331" s="8"/>
    </row>
    <row r="332" spans="2:2" x14ac:dyDescent="0.2">
      <c r="B332" s="8"/>
    </row>
    <row r="333" spans="2:2" x14ac:dyDescent="0.2">
      <c r="B333" s="8"/>
    </row>
    <row r="334" spans="2:2" x14ac:dyDescent="0.2">
      <c r="B334" s="8"/>
    </row>
    <row r="335" spans="2:2" x14ac:dyDescent="0.2">
      <c r="B335" s="8"/>
    </row>
    <row r="336" spans="2:2" x14ac:dyDescent="0.2">
      <c r="B336" s="8"/>
    </row>
    <row r="337" spans="2:2" x14ac:dyDescent="0.2">
      <c r="B337" s="8"/>
    </row>
    <row r="338" spans="2:2" x14ac:dyDescent="0.2">
      <c r="B338" s="8"/>
    </row>
    <row r="339" spans="2:2" x14ac:dyDescent="0.2">
      <c r="B339" s="8"/>
    </row>
    <row r="340" spans="2:2" x14ac:dyDescent="0.2">
      <c r="B340" s="8"/>
    </row>
    <row r="341" spans="2:2" x14ac:dyDescent="0.2">
      <c r="B341" s="8"/>
    </row>
    <row r="342" spans="2:2" x14ac:dyDescent="0.2">
      <c r="B342" s="8"/>
    </row>
    <row r="343" spans="2:2" x14ac:dyDescent="0.2">
      <c r="B343" s="8"/>
    </row>
    <row r="344" spans="2:2" x14ac:dyDescent="0.2">
      <c r="B344" s="8"/>
    </row>
    <row r="345" spans="2:2" x14ac:dyDescent="0.2">
      <c r="B345" s="8"/>
    </row>
    <row r="346" spans="2:2" x14ac:dyDescent="0.2">
      <c r="B346" s="8"/>
    </row>
    <row r="347" spans="2:2" x14ac:dyDescent="0.2">
      <c r="B347" s="8"/>
    </row>
    <row r="348" spans="2:2" x14ac:dyDescent="0.2">
      <c r="B348" s="8"/>
    </row>
    <row r="349" spans="2:2" x14ac:dyDescent="0.2">
      <c r="B349" s="8"/>
    </row>
    <row r="350" spans="2:2" x14ac:dyDescent="0.2">
      <c r="B350" s="8"/>
    </row>
    <row r="351" spans="2:2" x14ac:dyDescent="0.2">
      <c r="B351" s="8"/>
    </row>
    <row r="352" spans="2:2" x14ac:dyDescent="0.2">
      <c r="B352" s="8"/>
    </row>
    <row r="353" spans="2:2" x14ac:dyDescent="0.2">
      <c r="B353" s="8"/>
    </row>
    <row r="354" spans="2:2" x14ac:dyDescent="0.2">
      <c r="B354" s="8"/>
    </row>
    <row r="355" spans="2:2" x14ac:dyDescent="0.2">
      <c r="B355" s="8"/>
    </row>
    <row r="356" spans="2:2" x14ac:dyDescent="0.2">
      <c r="B356" s="8"/>
    </row>
    <row r="357" spans="2:2" x14ac:dyDescent="0.2">
      <c r="B357" s="8"/>
    </row>
    <row r="358" spans="2:2" x14ac:dyDescent="0.2">
      <c r="B358" s="8"/>
    </row>
    <row r="359" spans="2:2" x14ac:dyDescent="0.2">
      <c r="B359" s="8"/>
    </row>
    <row r="360" spans="2:2" x14ac:dyDescent="0.2">
      <c r="B360" s="8"/>
    </row>
    <row r="361" spans="2:2" x14ac:dyDescent="0.2">
      <c r="B361" s="8"/>
    </row>
    <row r="362" spans="2:2" x14ac:dyDescent="0.2">
      <c r="B362" s="8"/>
    </row>
    <row r="363" spans="2:2" x14ac:dyDescent="0.2">
      <c r="B363" s="8"/>
    </row>
    <row r="364" spans="2:2" x14ac:dyDescent="0.2">
      <c r="B364" s="8"/>
    </row>
    <row r="365" spans="2:2" x14ac:dyDescent="0.2">
      <c r="B365" s="8"/>
    </row>
    <row r="366" spans="2:2" x14ac:dyDescent="0.2">
      <c r="B366" s="8"/>
    </row>
    <row r="367" spans="2:2" x14ac:dyDescent="0.2">
      <c r="B367" s="8"/>
    </row>
    <row r="368" spans="2:2" x14ac:dyDescent="0.2">
      <c r="B368" s="8"/>
    </row>
    <row r="369" spans="2:2" x14ac:dyDescent="0.2">
      <c r="B369" s="8"/>
    </row>
    <row r="370" spans="2:2" x14ac:dyDescent="0.2">
      <c r="B370" s="8"/>
    </row>
    <row r="371" spans="2:2" x14ac:dyDescent="0.2">
      <c r="B371" s="8"/>
    </row>
    <row r="372" spans="2:2" x14ac:dyDescent="0.2">
      <c r="B372" s="8"/>
    </row>
    <row r="373" spans="2:2" x14ac:dyDescent="0.2">
      <c r="B373" s="8"/>
    </row>
    <row r="374" spans="2:2" x14ac:dyDescent="0.2">
      <c r="B374" s="8"/>
    </row>
    <row r="375" spans="2:2" x14ac:dyDescent="0.2">
      <c r="B375" s="8"/>
    </row>
    <row r="376" spans="2:2" x14ac:dyDescent="0.2">
      <c r="B376" s="8"/>
    </row>
    <row r="377" spans="2:2" x14ac:dyDescent="0.2">
      <c r="B377" s="8"/>
    </row>
    <row r="378" spans="2:2" x14ac:dyDescent="0.2">
      <c r="B378" s="8"/>
    </row>
    <row r="379" spans="2:2" x14ac:dyDescent="0.2">
      <c r="B379" s="8"/>
    </row>
    <row r="380" spans="2:2" x14ac:dyDescent="0.2">
      <c r="B380" s="8"/>
    </row>
    <row r="381" spans="2:2" x14ac:dyDescent="0.2">
      <c r="B381" s="8"/>
    </row>
    <row r="382" spans="2:2" x14ac:dyDescent="0.2">
      <c r="B382" s="8"/>
    </row>
    <row r="383" spans="2:2" x14ac:dyDescent="0.2">
      <c r="B383" s="8"/>
    </row>
    <row r="384" spans="2:2" x14ac:dyDescent="0.2">
      <c r="B384" s="8"/>
    </row>
    <row r="385" spans="2:2" x14ac:dyDescent="0.2">
      <c r="B385" s="8"/>
    </row>
    <row r="386" spans="2:2" x14ac:dyDescent="0.2">
      <c r="B386" s="8"/>
    </row>
    <row r="387" spans="2:2" x14ac:dyDescent="0.2">
      <c r="B387" s="8"/>
    </row>
    <row r="388" spans="2:2" x14ac:dyDescent="0.2">
      <c r="B388" s="8"/>
    </row>
    <row r="389" spans="2:2" x14ac:dyDescent="0.2">
      <c r="B389" s="8"/>
    </row>
    <row r="390" spans="2:2" x14ac:dyDescent="0.2">
      <c r="B390" s="8"/>
    </row>
    <row r="391" spans="2:2" x14ac:dyDescent="0.2">
      <c r="B391" s="8"/>
    </row>
    <row r="392" spans="2:2" x14ac:dyDescent="0.2">
      <c r="B392" s="8"/>
    </row>
    <row r="393" spans="2:2" x14ac:dyDescent="0.2">
      <c r="B393" s="8"/>
    </row>
    <row r="394" spans="2:2" x14ac:dyDescent="0.2">
      <c r="B394" s="8"/>
    </row>
    <row r="395" spans="2:2" x14ac:dyDescent="0.2">
      <c r="B395" s="8"/>
    </row>
    <row r="396" spans="2:2" x14ac:dyDescent="0.2">
      <c r="B396" s="8"/>
    </row>
    <row r="397" spans="2:2" x14ac:dyDescent="0.2">
      <c r="B397" s="8"/>
    </row>
    <row r="398" spans="2:2" x14ac:dyDescent="0.2">
      <c r="B398" s="8"/>
    </row>
    <row r="399" spans="2:2" x14ac:dyDescent="0.2">
      <c r="B399" s="8"/>
    </row>
    <row r="400" spans="2:2" x14ac:dyDescent="0.2">
      <c r="B400" s="8"/>
    </row>
    <row r="401" spans="2:2" x14ac:dyDescent="0.2">
      <c r="B401" s="8"/>
    </row>
    <row r="402" spans="2:2" x14ac:dyDescent="0.2">
      <c r="B402" s="8"/>
    </row>
    <row r="403" spans="2:2" x14ac:dyDescent="0.2">
      <c r="B403" s="8"/>
    </row>
    <row r="404" spans="2:2" x14ac:dyDescent="0.2">
      <c r="B404" s="8"/>
    </row>
    <row r="405" spans="2:2" x14ac:dyDescent="0.2">
      <c r="B405" s="8"/>
    </row>
    <row r="406" spans="2:2" x14ac:dyDescent="0.2">
      <c r="B406" s="8"/>
    </row>
    <row r="407" spans="2:2" x14ac:dyDescent="0.2">
      <c r="B407" s="8"/>
    </row>
    <row r="408" spans="2:2" x14ac:dyDescent="0.2">
      <c r="B408" s="8"/>
    </row>
    <row r="409" spans="2:2" x14ac:dyDescent="0.2">
      <c r="B409" s="8"/>
    </row>
    <row r="410" spans="2:2" x14ac:dyDescent="0.2">
      <c r="B410" s="8"/>
    </row>
    <row r="411" spans="2:2" x14ac:dyDescent="0.2">
      <c r="B411" s="8"/>
    </row>
  </sheetData>
  <sheetProtection formatCells="0" formatRows="0" insertRows="0" insertHyperlinks="0" deleteRows="0" selectLockedCells="1"/>
  <mergeCells count="105">
    <mergeCell ref="J28:P28"/>
    <mergeCell ref="N81:P81"/>
    <mergeCell ref="J51:P51"/>
    <mergeCell ref="J55:P55"/>
    <mergeCell ref="B13:C13"/>
    <mergeCell ref="D13:E13"/>
    <mergeCell ref="G13:O16"/>
    <mergeCell ref="B14:C14"/>
    <mergeCell ref="D14:E14"/>
    <mergeCell ref="B15:C15"/>
    <mergeCell ref="D15:E15"/>
    <mergeCell ref="B16:C16"/>
    <mergeCell ref="D16:E16"/>
    <mergeCell ref="J31:P31"/>
    <mergeCell ref="J32:P32"/>
    <mergeCell ref="J33:P33"/>
    <mergeCell ref="J34:P34"/>
    <mergeCell ref="J38:P38"/>
    <mergeCell ref="J39:P39"/>
    <mergeCell ref="J37:P37"/>
    <mergeCell ref="J35:P35"/>
    <mergeCell ref="J36:P36"/>
    <mergeCell ref="B20:P20"/>
    <mergeCell ref="J40:P40"/>
    <mergeCell ref="J41:P41"/>
    <mergeCell ref="J42:P42"/>
    <mergeCell ref="J73:P73"/>
    <mergeCell ref="J74:P74"/>
    <mergeCell ref="J68:P68"/>
    <mergeCell ref="J69:P69"/>
    <mergeCell ref="J70:P70"/>
    <mergeCell ref="J71:P71"/>
    <mergeCell ref="J72:P72"/>
    <mergeCell ref="J65:P65"/>
    <mergeCell ref="J66:P66"/>
    <mergeCell ref="J54:P54"/>
    <mergeCell ref="J52:P52"/>
    <mergeCell ref="J49:P49"/>
    <mergeCell ref="J48:P48"/>
    <mergeCell ref="J43:P43"/>
    <mergeCell ref="J44:P44"/>
    <mergeCell ref="J45:P45"/>
    <mergeCell ref="J46:P46"/>
    <mergeCell ref="J47:P47"/>
    <mergeCell ref="J60:P60"/>
    <mergeCell ref="J26:P26"/>
    <mergeCell ref="J27:P27"/>
    <mergeCell ref="J50:P50"/>
    <mergeCell ref="J61:P61"/>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2:P22"/>
    <mergeCell ref="J30:P30"/>
    <mergeCell ref="J23:P23"/>
    <mergeCell ref="J29:P29"/>
    <mergeCell ref="J24:P24"/>
    <mergeCell ref="J25:P25"/>
    <mergeCell ref="B17:C17"/>
    <mergeCell ref="D17:E17"/>
    <mergeCell ref="N91:P91"/>
    <mergeCell ref="N93:P93"/>
    <mergeCell ref="N94:P94"/>
    <mergeCell ref="J53:P53"/>
    <mergeCell ref="N90:P90"/>
    <mergeCell ref="N82:P82"/>
    <mergeCell ref="N83:P83"/>
    <mergeCell ref="N84:P84"/>
    <mergeCell ref="N85:P85"/>
    <mergeCell ref="N86:P86"/>
    <mergeCell ref="B88:P88"/>
    <mergeCell ref="N80:P80"/>
    <mergeCell ref="B78:P78"/>
    <mergeCell ref="J67:P67"/>
    <mergeCell ref="J64:P64"/>
    <mergeCell ref="J58:P58"/>
    <mergeCell ref="J56:P56"/>
    <mergeCell ref="J57:P57"/>
    <mergeCell ref="J62:P62"/>
    <mergeCell ref="J63:P63"/>
    <mergeCell ref="J75:P75"/>
    <mergeCell ref="J59:P59"/>
    <mergeCell ref="N95:P95"/>
    <mergeCell ref="N96:P96"/>
    <mergeCell ref="N97:P97"/>
    <mergeCell ref="N98:P98"/>
    <mergeCell ref="N92:P92"/>
    <mergeCell ref="N105:P105"/>
    <mergeCell ref="N104:P104"/>
    <mergeCell ref="N99:P99"/>
    <mergeCell ref="N100:P100"/>
    <mergeCell ref="N101:P101"/>
    <mergeCell ref="N102:P102"/>
    <mergeCell ref="N103:P103"/>
  </mergeCells>
  <conditionalFormatting sqref="H82:H85 H91:H105">
    <cfRule type="cellIs" dxfId="3" priority="4" stopIfTrue="1" operator="equal">
      <formula>0</formula>
    </cfRule>
  </conditionalFormatting>
  <conditionalFormatting sqref="G82:G85 G91:G105">
    <cfRule type="cellIs" dxfId="2" priority="3" stopIfTrue="1" operator="equal">
      <formula>1</formula>
    </cfRule>
  </conditionalFormatting>
  <conditionalFormatting sqref="H81">
    <cfRule type="cellIs" dxfId="1" priority="2" stopIfTrue="1" operator="equal">
      <formula>0</formula>
    </cfRule>
  </conditionalFormatting>
  <conditionalFormatting sqref="G81">
    <cfRule type="cellIs" dxfId="0" priority="1" stopIfTrue="1" operator="equal">
      <formula>1</formula>
    </cfRule>
  </conditionalFormatting>
  <dataValidations count="7">
    <dataValidation type="list" allowBlank="1" showInputMessage="1" showErrorMessage="1" sqref="L65601:L65639 L91:L104 JH91:JH104 TD91:TD104 ACZ91:ACZ104 AMV91:AMV104 AWR91:AWR104 BGN91:BGN104 BQJ91:BQJ104 CAF91:CAF104 CKB91:CKB104 CTX91:CTX104 DDT91:DDT104 DNP91:DNP104 DXL91:DXL104 EHH91:EHH104 ERD91:ERD104 FAZ91:FAZ104 FKV91:FKV104 FUR91:FUR104 GEN91:GEN104 GOJ91:GOJ104 GYF91:GYF104 HIB91:HIB104 HRX91:HRX104 IBT91:IBT104 ILP91:ILP104 IVL91:IVL104 JFH91:JFH104 JPD91:JPD104 JYZ91:JYZ104 KIV91:KIV104 KSR91:KSR104 LCN91:LCN104 LMJ91:LMJ104 LWF91:LWF104 MGB91:MGB104 MPX91:MPX104 MZT91:MZT104 NJP91:NJP104 NTL91:NTL104 ODH91:ODH104 OND91:OND104 OWZ91:OWZ104 PGV91:PGV104 PQR91:PQR104 QAN91:QAN104 QKJ91:QKJ104 QUF91:QUF104 REB91:REB104 RNX91:RNX104 RXT91:RXT104 SHP91:SHP104 SRL91:SRL104 TBH91:TBH104 TLD91:TLD104 TUZ91:TUZ104 UEV91:UEV104 UOR91:UOR104 UYN91:UYN104 VIJ91:VIJ104 VSF91:VSF104 WCB91:WCB104 WLX91:WLX104 WVT91:WVT104 JH65601:JH65639 TD65601:TD65639 ACZ65601:ACZ65639 AMV65601:AMV65639 AWR65601:AWR65639 BGN65601:BGN65639 BQJ65601:BQJ65639 CAF65601:CAF65639 CKB65601:CKB65639 CTX65601:CTX65639 DDT65601:DDT65639 DNP65601:DNP65639 DXL65601:DXL65639 EHH65601:EHH65639 ERD65601:ERD65639 FAZ65601:FAZ65639 FKV65601:FKV65639 FUR65601:FUR65639 GEN65601:GEN65639 GOJ65601:GOJ65639 GYF65601:GYF65639 HIB65601:HIB65639 HRX65601:HRX65639 IBT65601:IBT65639 ILP65601:ILP65639 IVL65601:IVL65639 JFH65601:JFH65639 JPD65601:JPD65639 JYZ65601:JYZ65639 KIV65601:KIV65639 KSR65601:KSR65639 LCN65601:LCN65639 LMJ65601:LMJ65639 LWF65601:LWF65639 MGB65601:MGB65639 MPX65601:MPX65639 MZT65601:MZT65639 NJP65601:NJP65639 NTL65601:NTL65639 ODH65601:ODH65639 OND65601:OND65639 OWZ65601:OWZ65639 PGV65601:PGV65639 PQR65601:PQR65639 QAN65601:QAN65639 QKJ65601:QKJ65639 QUF65601:QUF65639 REB65601:REB65639 RNX65601:RNX65639 RXT65601:RXT65639 SHP65601:SHP65639 SRL65601:SRL65639 TBH65601:TBH65639 TLD65601:TLD65639 TUZ65601:TUZ65639 UEV65601:UEV65639 UOR65601:UOR65639 UYN65601:UYN65639 VIJ65601:VIJ65639 VSF65601:VSF65639 WCB65601:WCB65639 WLX65601:WLX65639 WVT65601:WVT65639 L131137:L131175 JH131137:JH131175 TD131137:TD131175 ACZ131137:ACZ131175 AMV131137:AMV131175 AWR131137:AWR131175 BGN131137:BGN131175 BQJ131137:BQJ131175 CAF131137:CAF131175 CKB131137:CKB131175 CTX131137:CTX131175 DDT131137:DDT131175 DNP131137:DNP131175 DXL131137:DXL131175 EHH131137:EHH131175 ERD131137:ERD131175 FAZ131137:FAZ131175 FKV131137:FKV131175 FUR131137:FUR131175 GEN131137:GEN131175 GOJ131137:GOJ131175 GYF131137:GYF131175 HIB131137:HIB131175 HRX131137:HRX131175 IBT131137:IBT131175 ILP131137:ILP131175 IVL131137:IVL131175 JFH131137:JFH131175 JPD131137:JPD131175 JYZ131137:JYZ131175 KIV131137:KIV131175 KSR131137:KSR131175 LCN131137:LCN131175 LMJ131137:LMJ131175 LWF131137:LWF131175 MGB131137:MGB131175 MPX131137:MPX131175 MZT131137:MZT131175 NJP131137:NJP131175 NTL131137:NTL131175 ODH131137:ODH131175 OND131137:OND131175 OWZ131137:OWZ131175 PGV131137:PGV131175 PQR131137:PQR131175 QAN131137:QAN131175 QKJ131137:QKJ131175 QUF131137:QUF131175 REB131137:REB131175 RNX131137:RNX131175 RXT131137:RXT131175 SHP131137:SHP131175 SRL131137:SRL131175 TBH131137:TBH131175 TLD131137:TLD131175 TUZ131137:TUZ131175 UEV131137:UEV131175 UOR131137:UOR131175 UYN131137:UYN131175 VIJ131137:VIJ131175 VSF131137:VSF131175 WCB131137:WCB131175 WLX131137:WLX131175 WVT131137:WVT131175 L196673:L196711 JH196673:JH196711 TD196673:TD196711 ACZ196673:ACZ196711 AMV196673:AMV196711 AWR196673:AWR196711 BGN196673:BGN196711 BQJ196673:BQJ196711 CAF196673:CAF196711 CKB196673:CKB196711 CTX196673:CTX196711 DDT196673:DDT196711 DNP196673:DNP196711 DXL196673:DXL196711 EHH196673:EHH196711 ERD196673:ERD196711 FAZ196673:FAZ196711 FKV196673:FKV196711 FUR196673:FUR196711 GEN196673:GEN196711 GOJ196673:GOJ196711 GYF196673:GYF196711 HIB196673:HIB196711 HRX196673:HRX196711 IBT196673:IBT196711 ILP196673:ILP196711 IVL196673:IVL196711 JFH196673:JFH196711 JPD196673:JPD196711 JYZ196673:JYZ196711 KIV196673:KIV196711 KSR196673:KSR196711 LCN196673:LCN196711 LMJ196673:LMJ196711 LWF196673:LWF196711 MGB196673:MGB196711 MPX196673:MPX196711 MZT196673:MZT196711 NJP196673:NJP196711 NTL196673:NTL196711 ODH196673:ODH196711 OND196673:OND196711 OWZ196673:OWZ196711 PGV196673:PGV196711 PQR196673:PQR196711 QAN196673:QAN196711 QKJ196673:QKJ196711 QUF196673:QUF196711 REB196673:REB196711 RNX196673:RNX196711 RXT196673:RXT196711 SHP196673:SHP196711 SRL196673:SRL196711 TBH196673:TBH196711 TLD196673:TLD196711 TUZ196673:TUZ196711 UEV196673:UEV196711 UOR196673:UOR196711 UYN196673:UYN196711 VIJ196673:VIJ196711 VSF196673:VSF196711 WCB196673:WCB196711 WLX196673:WLX196711 WVT196673:WVT196711 L262209:L262247 JH262209:JH262247 TD262209:TD262247 ACZ262209:ACZ262247 AMV262209:AMV262247 AWR262209:AWR262247 BGN262209:BGN262247 BQJ262209:BQJ262247 CAF262209:CAF262247 CKB262209:CKB262247 CTX262209:CTX262247 DDT262209:DDT262247 DNP262209:DNP262247 DXL262209:DXL262247 EHH262209:EHH262247 ERD262209:ERD262247 FAZ262209:FAZ262247 FKV262209:FKV262247 FUR262209:FUR262247 GEN262209:GEN262247 GOJ262209:GOJ262247 GYF262209:GYF262247 HIB262209:HIB262247 HRX262209:HRX262247 IBT262209:IBT262247 ILP262209:ILP262247 IVL262209:IVL262247 JFH262209:JFH262247 JPD262209:JPD262247 JYZ262209:JYZ262247 KIV262209:KIV262247 KSR262209:KSR262247 LCN262209:LCN262247 LMJ262209:LMJ262247 LWF262209:LWF262247 MGB262209:MGB262247 MPX262209:MPX262247 MZT262209:MZT262247 NJP262209:NJP262247 NTL262209:NTL262247 ODH262209:ODH262247 OND262209:OND262247 OWZ262209:OWZ262247 PGV262209:PGV262247 PQR262209:PQR262247 QAN262209:QAN262247 QKJ262209:QKJ262247 QUF262209:QUF262247 REB262209:REB262247 RNX262209:RNX262247 RXT262209:RXT262247 SHP262209:SHP262247 SRL262209:SRL262247 TBH262209:TBH262247 TLD262209:TLD262247 TUZ262209:TUZ262247 UEV262209:UEV262247 UOR262209:UOR262247 UYN262209:UYN262247 VIJ262209:VIJ262247 VSF262209:VSF262247 WCB262209:WCB262247 WLX262209:WLX262247 WVT262209:WVT262247 L327745:L327783 JH327745:JH327783 TD327745:TD327783 ACZ327745:ACZ327783 AMV327745:AMV327783 AWR327745:AWR327783 BGN327745:BGN327783 BQJ327745:BQJ327783 CAF327745:CAF327783 CKB327745:CKB327783 CTX327745:CTX327783 DDT327745:DDT327783 DNP327745:DNP327783 DXL327745:DXL327783 EHH327745:EHH327783 ERD327745:ERD327783 FAZ327745:FAZ327783 FKV327745:FKV327783 FUR327745:FUR327783 GEN327745:GEN327783 GOJ327745:GOJ327783 GYF327745:GYF327783 HIB327745:HIB327783 HRX327745:HRX327783 IBT327745:IBT327783 ILP327745:ILP327783 IVL327745:IVL327783 JFH327745:JFH327783 JPD327745:JPD327783 JYZ327745:JYZ327783 KIV327745:KIV327783 KSR327745:KSR327783 LCN327745:LCN327783 LMJ327745:LMJ327783 LWF327745:LWF327783 MGB327745:MGB327783 MPX327745:MPX327783 MZT327745:MZT327783 NJP327745:NJP327783 NTL327745:NTL327783 ODH327745:ODH327783 OND327745:OND327783 OWZ327745:OWZ327783 PGV327745:PGV327783 PQR327745:PQR327783 QAN327745:QAN327783 QKJ327745:QKJ327783 QUF327745:QUF327783 REB327745:REB327783 RNX327745:RNX327783 RXT327745:RXT327783 SHP327745:SHP327783 SRL327745:SRL327783 TBH327745:TBH327783 TLD327745:TLD327783 TUZ327745:TUZ327783 UEV327745:UEV327783 UOR327745:UOR327783 UYN327745:UYN327783 VIJ327745:VIJ327783 VSF327745:VSF327783 WCB327745:WCB327783 WLX327745:WLX327783 WVT327745:WVT327783 L393281:L393319 JH393281:JH393319 TD393281:TD393319 ACZ393281:ACZ393319 AMV393281:AMV393319 AWR393281:AWR393319 BGN393281:BGN393319 BQJ393281:BQJ393319 CAF393281:CAF393319 CKB393281:CKB393319 CTX393281:CTX393319 DDT393281:DDT393319 DNP393281:DNP393319 DXL393281:DXL393319 EHH393281:EHH393319 ERD393281:ERD393319 FAZ393281:FAZ393319 FKV393281:FKV393319 FUR393281:FUR393319 GEN393281:GEN393319 GOJ393281:GOJ393319 GYF393281:GYF393319 HIB393281:HIB393319 HRX393281:HRX393319 IBT393281:IBT393319 ILP393281:ILP393319 IVL393281:IVL393319 JFH393281:JFH393319 JPD393281:JPD393319 JYZ393281:JYZ393319 KIV393281:KIV393319 KSR393281:KSR393319 LCN393281:LCN393319 LMJ393281:LMJ393319 LWF393281:LWF393319 MGB393281:MGB393319 MPX393281:MPX393319 MZT393281:MZT393319 NJP393281:NJP393319 NTL393281:NTL393319 ODH393281:ODH393319 OND393281:OND393319 OWZ393281:OWZ393319 PGV393281:PGV393319 PQR393281:PQR393319 QAN393281:QAN393319 QKJ393281:QKJ393319 QUF393281:QUF393319 REB393281:REB393319 RNX393281:RNX393319 RXT393281:RXT393319 SHP393281:SHP393319 SRL393281:SRL393319 TBH393281:TBH393319 TLD393281:TLD393319 TUZ393281:TUZ393319 UEV393281:UEV393319 UOR393281:UOR393319 UYN393281:UYN393319 VIJ393281:VIJ393319 VSF393281:VSF393319 WCB393281:WCB393319 WLX393281:WLX393319 WVT393281:WVT393319 L458817:L458855 JH458817:JH458855 TD458817:TD458855 ACZ458817:ACZ458855 AMV458817:AMV458855 AWR458817:AWR458855 BGN458817:BGN458855 BQJ458817:BQJ458855 CAF458817:CAF458855 CKB458817:CKB458855 CTX458817:CTX458855 DDT458817:DDT458855 DNP458817:DNP458855 DXL458817:DXL458855 EHH458817:EHH458855 ERD458817:ERD458855 FAZ458817:FAZ458855 FKV458817:FKV458855 FUR458817:FUR458855 GEN458817:GEN458855 GOJ458817:GOJ458855 GYF458817:GYF458855 HIB458817:HIB458855 HRX458817:HRX458855 IBT458817:IBT458855 ILP458817:ILP458855 IVL458817:IVL458855 JFH458817:JFH458855 JPD458817:JPD458855 JYZ458817:JYZ458855 KIV458817:KIV458855 KSR458817:KSR458855 LCN458817:LCN458855 LMJ458817:LMJ458855 LWF458817:LWF458855 MGB458817:MGB458855 MPX458817:MPX458855 MZT458817:MZT458855 NJP458817:NJP458855 NTL458817:NTL458855 ODH458817:ODH458855 OND458817:OND458855 OWZ458817:OWZ458855 PGV458817:PGV458855 PQR458817:PQR458855 QAN458817:QAN458855 QKJ458817:QKJ458855 QUF458817:QUF458855 REB458817:REB458855 RNX458817:RNX458855 RXT458817:RXT458855 SHP458817:SHP458855 SRL458817:SRL458855 TBH458817:TBH458855 TLD458817:TLD458855 TUZ458817:TUZ458855 UEV458817:UEV458855 UOR458817:UOR458855 UYN458817:UYN458855 VIJ458817:VIJ458855 VSF458817:VSF458855 WCB458817:WCB458855 WLX458817:WLX458855 WVT458817:WVT458855 L524353:L524391 JH524353:JH524391 TD524353:TD524391 ACZ524353:ACZ524391 AMV524353:AMV524391 AWR524353:AWR524391 BGN524353:BGN524391 BQJ524353:BQJ524391 CAF524353:CAF524391 CKB524353:CKB524391 CTX524353:CTX524391 DDT524353:DDT524391 DNP524353:DNP524391 DXL524353:DXL524391 EHH524353:EHH524391 ERD524353:ERD524391 FAZ524353:FAZ524391 FKV524353:FKV524391 FUR524353:FUR524391 GEN524353:GEN524391 GOJ524353:GOJ524391 GYF524353:GYF524391 HIB524353:HIB524391 HRX524353:HRX524391 IBT524353:IBT524391 ILP524353:ILP524391 IVL524353:IVL524391 JFH524353:JFH524391 JPD524353:JPD524391 JYZ524353:JYZ524391 KIV524353:KIV524391 KSR524353:KSR524391 LCN524353:LCN524391 LMJ524353:LMJ524391 LWF524353:LWF524391 MGB524353:MGB524391 MPX524353:MPX524391 MZT524353:MZT524391 NJP524353:NJP524391 NTL524353:NTL524391 ODH524353:ODH524391 OND524353:OND524391 OWZ524353:OWZ524391 PGV524353:PGV524391 PQR524353:PQR524391 QAN524353:QAN524391 QKJ524353:QKJ524391 QUF524353:QUF524391 REB524353:REB524391 RNX524353:RNX524391 RXT524353:RXT524391 SHP524353:SHP524391 SRL524353:SRL524391 TBH524353:TBH524391 TLD524353:TLD524391 TUZ524353:TUZ524391 UEV524353:UEV524391 UOR524353:UOR524391 UYN524353:UYN524391 VIJ524353:VIJ524391 VSF524353:VSF524391 WCB524353:WCB524391 WLX524353:WLX524391 WVT524353:WVT524391 L589889:L589927 JH589889:JH589927 TD589889:TD589927 ACZ589889:ACZ589927 AMV589889:AMV589927 AWR589889:AWR589927 BGN589889:BGN589927 BQJ589889:BQJ589927 CAF589889:CAF589927 CKB589889:CKB589927 CTX589889:CTX589927 DDT589889:DDT589927 DNP589889:DNP589927 DXL589889:DXL589927 EHH589889:EHH589927 ERD589889:ERD589927 FAZ589889:FAZ589927 FKV589889:FKV589927 FUR589889:FUR589927 GEN589889:GEN589927 GOJ589889:GOJ589927 GYF589889:GYF589927 HIB589889:HIB589927 HRX589889:HRX589927 IBT589889:IBT589927 ILP589889:ILP589927 IVL589889:IVL589927 JFH589889:JFH589927 JPD589889:JPD589927 JYZ589889:JYZ589927 KIV589889:KIV589927 KSR589889:KSR589927 LCN589889:LCN589927 LMJ589889:LMJ589927 LWF589889:LWF589927 MGB589889:MGB589927 MPX589889:MPX589927 MZT589889:MZT589927 NJP589889:NJP589927 NTL589889:NTL589927 ODH589889:ODH589927 OND589889:OND589927 OWZ589889:OWZ589927 PGV589889:PGV589927 PQR589889:PQR589927 QAN589889:QAN589927 QKJ589889:QKJ589927 QUF589889:QUF589927 REB589889:REB589927 RNX589889:RNX589927 RXT589889:RXT589927 SHP589889:SHP589927 SRL589889:SRL589927 TBH589889:TBH589927 TLD589889:TLD589927 TUZ589889:TUZ589927 UEV589889:UEV589927 UOR589889:UOR589927 UYN589889:UYN589927 VIJ589889:VIJ589927 VSF589889:VSF589927 WCB589889:WCB589927 WLX589889:WLX589927 WVT589889:WVT589927 L655425:L655463 JH655425:JH655463 TD655425:TD655463 ACZ655425:ACZ655463 AMV655425:AMV655463 AWR655425:AWR655463 BGN655425:BGN655463 BQJ655425:BQJ655463 CAF655425:CAF655463 CKB655425:CKB655463 CTX655425:CTX655463 DDT655425:DDT655463 DNP655425:DNP655463 DXL655425:DXL655463 EHH655425:EHH655463 ERD655425:ERD655463 FAZ655425:FAZ655463 FKV655425:FKV655463 FUR655425:FUR655463 GEN655425:GEN655463 GOJ655425:GOJ655463 GYF655425:GYF655463 HIB655425:HIB655463 HRX655425:HRX655463 IBT655425:IBT655463 ILP655425:ILP655463 IVL655425:IVL655463 JFH655425:JFH655463 JPD655425:JPD655463 JYZ655425:JYZ655463 KIV655425:KIV655463 KSR655425:KSR655463 LCN655425:LCN655463 LMJ655425:LMJ655463 LWF655425:LWF655463 MGB655425:MGB655463 MPX655425:MPX655463 MZT655425:MZT655463 NJP655425:NJP655463 NTL655425:NTL655463 ODH655425:ODH655463 OND655425:OND655463 OWZ655425:OWZ655463 PGV655425:PGV655463 PQR655425:PQR655463 QAN655425:QAN655463 QKJ655425:QKJ655463 QUF655425:QUF655463 REB655425:REB655463 RNX655425:RNX655463 RXT655425:RXT655463 SHP655425:SHP655463 SRL655425:SRL655463 TBH655425:TBH655463 TLD655425:TLD655463 TUZ655425:TUZ655463 UEV655425:UEV655463 UOR655425:UOR655463 UYN655425:UYN655463 VIJ655425:VIJ655463 VSF655425:VSF655463 WCB655425:WCB655463 WLX655425:WLX655463 WVT655425:WVT655463 L720961:L720999 JH720961:JH720999 TD720961:TD720999 ACZ720961:ACZ720999 AMV720961:AMV720999 AWR720961:AWR720999 BGN720961:BGN720999 BQJ720961:BQJ720999 CAF720961:CAF720999 CKB720961:CKB720999 CTX720961:CTX720999 DDT720961:DDT720999 DNP720961:DNP720999 DXL720961:DXL720999 EHH720961:EHH720999 ERD720961:ERD720999 FAZ720961:FAZ720999 FKV720961:FKV720999 FUR720961:FUR720999 GEN720961:GEN720999 GOJ720961:GOJ720999 GYF720961:GYF720999 HIB720961:HIB720999 HRX720961:HRX720999 IBT720961:IBT720999 ILP720961:ILP720999 IVL720961:IVL720999 JFH720961:JFH720999 JPD720961:JPD720999 JYZ720961:JYZ720999 KIV720961:KIV720999 KSR720961:KSR720999 LCN720961:LCN720999 LMJ720961:LMJ720999 LWF720961:LWF720999 MGB720961:MGB720999 MPX720961:MPX720999 MZT720961:MZT720999 NJP720961:NJP720999 NTL720961:NTL720999 ODH720961:ODH720999 OND720961:OND720999 OWZ720961:OWZ720999 PGV720961:PGV720999 PQR720961:PQR720999 QAN720961:QAN720999 QKJ720961:QKJ720999 QUF720961:QUF720999 REB720961:REB720999 RNX720961:RNX720999 RXT720961:RXT720999 SHP720961:SHP720999 SRL720961:SRL720999 TBH720961:TBH720999 TLD720961:TLD720999 TUZ720961:TUZ720999 UEV720961:UEV720999 UOR720961:UOR720999 UYN720961:UYN720999 VIJ720961:VIJ720999 VSF720961:VSF720999 WCB720961:WCB720999 WLX720961:WLX720999 WVT720961:WVT720999 L786497:L786535 JH786497:JH786535 TD786497:TD786535 ACZ786497:ACZ786535 AMV786497:AMV786535 AWR786497:AWR786535 BGN786497:BGN786535 BQJ786497:BQJ786535 CAF786497:CAF786535 CKB786497:CKB786535 CTX786497:CTX786535 DDT786497:DDT786535 DNP786497:DNP786535 DXL786497:DXL786535 EHH786497:EHH786535 ERD786497:ERD786535 FAZ786497:FAZ786535 FKV786497:FKV786535 FUR786497:FUR786535 GEN786497:GEN786535 GOJ786497:GOJ786535 GYF786497:GYF786535 HIB786497:HIB786535 HRX786497:HRX786535 IBT786497:IBT786535 ILP786497:ILP786535 IVL786497:IVL786535 JFH786497:JFH786535 JPD786497:JPD786535 JYZ786497:JYZ786535 KIV786497:KIV786535 KSR786497:KSR786535 LCN786497:LCN786535 LMJ786497:LMJ786535 LWF786497:LWF786535 MGB786497:MGB786535 MPX786497:MPX786535 MZT786497:MZT786535 NJP786497:NJP786535 NTL786497:NTL786535 ODH786497:ODH786535 OND786497:OND786535 OWZ786497:OWZ786535 PGV786497:PGV786535 PQR786497:PQR786535 QAN786497:QAN786535 QKJ786497:QKJ786535 QUF786497:QUF786535 REB786497:REB786535 RNX786497:RNX786535 RXT786497:RXT786535 SHP786497:SHP786535 SRL786497:SRL786535 TBH786497:TBH786535 TLD786497:TLD786535 TUZ786497:TUZ786535 UEV786497:UEV786535 UOR786497:UOR786535 UYN786497:UYN786535 VIJ786497:VIJ786535 VSF786497:VSF786535 WCB786497:WCB786535 WLX786497:WLX786535 WVT786497:WVT786535 L852033:L852071 JH852033:JH852071 TD852033:TD852071 ACZ852033:ACZ852071 AMV852033:AMV852071 AWR852033:AWR852071 BGN852033:BGN852071 BQJ852033:BQJ852071 CAF852033:CAF852071 CKB852033:CKB852071 CTX852033:CTX852071 DDT852033:DDT852071 DNP852033:DNP852071 DXL852033:DXL852071 EHH852033:EHH852071 ERD852033:ERD852071 FAZ852033:FAZ852071 FKV852033:FKV852071 FUR852033:FUR852071 GEN852033:GEN852071 GOJ852033:GOJ852071 GYF852033:GYF852071 HIB852033:HIB852071 HRX852033:HRX852071 IBT852033:IBT852071 ILP852033:ILP852071 IVL852033:IVL852071 JFH852033:JFH852071 JPD852033:JPD852071 JYZ852033:JYZ852071 KIV852033:KIV852071 KSR852033:KSR852071 LCN852033:LCN852071 LMJ852033:LMJ852071 LWF852033:LWF852071 MGB852033:MGB852071 MPX852033:MPX852071 MZT852033:MZT852071 NJP852033:NJP852071 NTL852033:NTL852071 ODH852033:ODH852071 OND852033:OND852071 OWZ852033:OWZ852071 PGV852033:PGV852071 PQR852033:PQR852071 QAN852033:QAN852071 QKJ852033:QKJ852071 QUF852033:QUF852071 REB852033:REB852071 RNX852033:RNX852071 RXT852033:RXT852071 SHP852033:SHP852071 SRL852033:SRL852071 TBH852033:TBH852071 TLD852033:TLD852071 TUZ852033:TUZ852071 UEV852033:UEV852071 UOR852033:UOR852071 UYN852033:UYN852071 VIJ852033:VIJ852071 VSF852033:VSF852071 WCB852033:WCB852071 WLX852033:WLX852071 WVT852033:WVT852071 L917569:L917607 JH917569:JH917607 TD917569:TD917607 ACZ917569:ACZ917607 AMV917569:AMV917607 AWR917569:AWR917607 BGN917569:BGN917607 BQJ917569:BQJ917607 CAF917569:CAF917607 CKB917569:CKB917607 CTX917569:CTX917607 DDT917569:DDT917607 DNP917569:DNP917607 DXL917569:DXL917607 EHH917569:EHH917607 ERD917569:ERD917607 FAZ917569:FAZ917607 FKV917569:FKV917607 FUR917569:FUR917607 GEN917569:GEN917607 GOJ917569:GOJ917607 GYF917569:GYF917607 HIB917569:HIB917607 HRX917569:HRX917607 IBT917569:IBT917607 ILP917569:ILP917607 IVL917569:IVL917607 JFH917569:JFH917607 JPD917569:JPD917607 JYZ917569:JYZ917607 KIV917569:KIV917607 KSR917569:KSR917607 LCN917569:LCN917607 LMJ917569:LMJ917607 LWF917569:LWF917607 MGB917569:MGB917607 MPX917569:MPX917607 MZT917569:MZT917607 NJP917569:NJP917607 NTL917569:NTL917607 ODH917569:ODH917607 OND917569:OND917607 OWZ917569:OWZ917607 PGV917569:PGV917607 PQR917569:PQR917607 QAN917569:QAN917607 QKJ917569:QKJ917607 QUF917569:QUF917607 REB917569:REB917607 RNX917569:RNX917607 RXT917569:RXT917607 SHP917569:SHP917607 SRL917569:SRL917607 TBH917569:TBH917607 TLD917569:TLD917607 TUZ917569:TUZ917607 UEV917569:UEV917607 UOR917569:UOR917607 UYN917569:UYN917607 VIJ917569:VIJ917607 VSF917569:VSF917607 WCB917569:WCB917607 WLX917569:WLX917607 WVT917569:WVT917607 L983105:L983143 JH983105:JH983143 TD983105:TD983143 ACZ983105:ACZ983143 AMV983105:AMV983143 AWR983105:AWR983143 BGN983105:BGN983143 BQJ983105:BQJ983143 CAF983105:CAF983143 CKB983105:CKB983143 CTX983105:CTX983143 DDT983105:DDT983143 DNP983105:DNP983143 DXL983105:DXL983143 EHH983105:EHH983143 ERD983105:ERD983143 FAZ983105:FAZ983143 FKV983105:FKV983143 FUR983105:FUR983143 GEN983105:GEN983143 GOJ983105:GOJ983143 GYF983105:GYF983143 HIB983105:HIB983143 HRX983105:HRX983143 IBT983105:IBT983143 ILP983105:ILP983143 IVL983105:IVL983143 JFH983105:JFH983143 JPD983105:JPD983143 JYZ983105:JYZ983143 KIV983105:KIV983143 KSR983105:KSR983143 LCN983105:LCN983143 LMJ983105:LMJ983143 LWF983105:LWF983143 MGB983105:MGB983143 MPX983105:MPX983143 MZT983105:MZT983143 NJP983105:NJP983143 NTL983105:NTL983143 ODH983105:ODH983143 OND983105:OND983143 OWZ983105:OWZ983143 PGV983105:PGV983143 PQR983105:PQR983143 QAN983105:QAN983143 QKJ983105:QKJ983143 QUF983105:QUF983143 REB983105:REB983143 RNX983105:RNX983143 RXT983105:RXT983143 SHP983105:SHP983143 SRL983105:SRL983143 TBH983105:TBH983143 TLD983105:TLD983143 TUZ983105:TUZ983143 UEV983105:UEV983143 UOR983105:UOR983143 UYN983105:UYN983143 VIJ983105:VIJ983143 VSF983105:VSF983143 WCB983105:WCB983143 WLX983105:WLX983143 WVT983105:WVT983143 L81:L85 JH81:JH85 TD81:TD85 ACZ81:ACZ85 AMV81:AMV85 AWR81:AWR85 BGN81:BGN85 BQJ81:BQJ85 CAF81:CAF85 CKB81:CKB85 CTX81:CTX85 DDT81:DDT85 DNP81:DNP85 DXL81:DXL85 EHH81:EHH85 ERD81:ERD85 FAZ81:FAZ85 FKV81:FKV85 FUR81:FUR85 GEN81:GEN85 GOJ81:GOJ85 GYF81:GYF85 HIB81:HIB85 HRX81:HRX85 IBT81:IBT85 ILP81:ILP85 IVL81:IVL85 JFH81:JFH85 JPD81:JPD85 JYZ81:JYZ85 KIV81:KIV85 KSR81:KSR85 LCN81:LCN85 LMJ81:LMJ85 LWF81:LWF85 MGB81:MGB85 MPX81:MPX85 MZT81:MZT85 NJP81:NJP85 NTL81:NTL85 ODH81:ODH85 OND81:OND85 OWZ81:OWZ85 PGV81:PGV85 PQR81:PQR85 QAN81:QAN85 QKJ81:QKJ85 QUF81:QUF85 REB81:REB85 RNX81:RNX85 RXT81:RXT85 SHP81:SHP85 SRL81:SRL85 TBH81:TBH85 TLD81:TLD85 TUZ81:TUZ85 UEV81:UEV85 UOR81:UOR85 UYN81:UYN85 VIJ81:VIJ85 VSF81:VSF85 WCB81:WCB85 WLX81:WLX85 WVT81:WVT85 L65587:L65594 JH65587:JH65594 TD65587:TD65594 ACZ65587:ACZ65594 AMV65587:AMV65594 AWR65587:AWR65594 BGN65587:BGN65594 BQJ65587:BQJ65594 CAF65587:CAF65594 CKB65587:CKB65594 CTX65587:CTX65594 DDT65587:DDT65594 DNP65587:DNP65594 DXL65587:DXL65594 EHH65587:EHH65594 ERD65587:ERD65594 FAZ65587:FAZ65594 FKV65587:FKV65594 FUR65587:FUR65594 GEN65587:GEN65594 GOJ65587:GOJ65594 GYF65587:GYF65594 HIB65587:HIB65594 HRX65587:HRX65594 IBT65587:IBT65594 ILP65587:ILP65594 IVL65587:IVL65594 JFH65587:JFH65594 JPD65587:JPD65594 JYZ65587:JYZ65594 KIV65587:KIV65594 KSR65587:KSR65594 LCN65587:LCN65594 LMJ65587:LMJ65594 LWF65587:LWF65594 MGB65587:MGB65594 MPX65587:MPX65594 MZT65587:MZT65594 NJP65587:NJP65594 NTL65587:NTL65594 ODH65587:ODH65594 OND65587:OND65594 OWZ65587:OWZ65594 PGV65587:PGV65594 PQR65587:PQR65594 QAN65587:QAN65594 QKJ65587:QKJ65594 QUF65587:QUF65594 REB65587:REB65594 RNX65587:RNX65594 RXT65587:RXT65594 SHP65587:SHP65594 SRL65587:SRL65594 TBH65587:TBH65594 TLD65587:TLD65594 TUZ65587:TUZ65594 UEV65587:UEV65594 UOR65587:UOR65594 UYN65587:UYN65594 VIJ65587:VIJ65594 VSF65587:VSF65594 WCB65587:WCB65594 WLX65587:WLX65594 WVT65587:WVT65594 L131123:L131130 JH131123:JH131130 TD131123:TD131130 ACZ131123:ACZ131130 AMV131123:AMV131130 AWR131123:AWR131130 BGN131123:BGN131130 BQJ131123:BQJ131130 CAF131123:CAF131130 CKB131123:CKB131130 CTX131123:CTX131130 DDT131123:DDT131130 DNP131123:DNP131130 DXL131123:DXL131130 EHH131123:EHH131130 ERD131123:ERD131130 FAZ131123:FAZ131130 FKV131123:FKV131130 FUR131123:FUR131130 GEN131123:GEN131130 GOJ131123:GOJ131130 GYF131123:GYF131130 HIB131123:HIB131130 HRX131123:HRX131130 IBT131123:IBT131130 ILP131123:ILP131130 IVL131123:IVL131130 JFH131123:JFH131130 JPD131123:JPD131130 JYZ131123:JYZ131130 KIV131123:KIV131130 KSR131123:KSR131130 LCN131123:LCN131130 LMJ131123:LMJ131130 LWF131123:LWF131130 MGB131123:MGB131130 MPX131123:MPX131130 MZT131123:MZT131130 NJP131123:NJP131130 NTL131123:NTL131130 ODH131123:ODH131130 OND131123:OND131130 OWZ131123:OWZ131130 PGV131123:PGV131130 PQR131123:PQR131130 QAN131123:QAN131130 QKJ131123:QKJ131130 QUF131123:QUF131130 REB131123:REB131130 RNX131123:RNX131130 RXT131123:RXT131130 SHP131123:SHP131130 SRL131123:SRL131130 TBH131123:TBH131130 TLD131123:TLD131130 TUZ131123:TUZ131130 UEV131123:UEV131130 UOR131123:UOR131130 UYN131123:UYN131130 VIJ131123:VIJ131130 VSF131123:VSF131130 WCB131123:WCB131130 WLX131123:WLX131130 WVT131123:WVT131130 L196659:L196666 JH196659:JH196666 TD196659:TD196666 ACZ196659:ACZ196666 AMV196659:AMV196666 AWR196659:AWR196666 BGN196659:BGN196666 BQJ196659:BQJ196666 CAF196659:CAF196666 CKB196659:CKB196666 CTX196659:CTX196666 DDT196659:DDT196666 DNP196659:DNP196666 DXL196659:DXL196666 EHH196659:EHH196666 ERD196659:ERD196666 FAZ196659:FAZ196666 FKV196659:FKV196666 FUR196659:FUR196666 GEN196659:GEN196666 GOJ196659:GOJ196666 GYF196659:GYF196666 HIB196659:HIB196666 HRX196659:HRX196666 IBT196659:IBT196666 ILP196659:ILP196666 IVL196659:IVL196666 JFH196659:JFH196666 JPD196659:JPD196666 JYZ196659:JYZ196666 KIV196659:KIV196666 KSR196659:KSR196666 LCN196659:LCN196666 LMJ196659:LMJ196666 LWF196659:LWF196666 MGB196659:MGB196666 MPX196659:MPX196666 MZT196659:MZT196666 NJP196659:NJP196666 NTL196659:NTL196666 ODH196659:ODH196666 OND196659:OND196666 OWZ196659:OWZ196666 PGV196659:PGV196666 PQR196659:PQR196666 QAN196659:QAN196666 QKJ196659:QKJ196666 QUF196659:QUF196666 REB196659:REB196666 RNX196659:RNX196666 RXT196659:RXT196666 SHP196659:SHP196666 SRL196659:SRL196666 TBH196659:TBH196666 TLD196659:TLD196666 TUZ196659:TUZ196666 UEV196659:UEV196666 UOR196659:UOR196666 UYN196659:UYN196666 VIJ196659:VIJ196666 VSF196659:VSF196666 WCB196659:WCB196666 WLX196659:WLX196666 WVT196659:WVT196666 L262195:L262202 JH262195:JH262202 TD262195:TD262202 ACZ262195:ACZ262202 AMV262195:AMV262202 AWR262195:AWR262202 BGN262195:BGN262202 BQJ262195:BQJ262202 CAF262195:CAF262202 CKB262195:CKB262202 CTX262195:CTX262202 DDT262195:DDT262202 DNP262195:DNP262202 DXL262195:DXL262202 EHH262195:EHH262202 ERD262195:ERD262202 FAZ262195:FAZ262202 FKV262195:FKV262202 FUR262195:FUR262202 GEN262195:GEN262202 GOJ262195:GOJ262202 GYF262195:GYF262202 HIB262195:HIB262202 HRX262195:HRX262202 IBT262195:IBT262202 ILP262195:ILP262202 IVL262195:IVL262202 JFH262195:JFH262202 JPD262195:JPD262202 JYZ262195:JYZ262202 KIV262195:KIV262202 KSR262195:KSR262202 LCN262195:LCN262202 LMJ262195:LMJ262202 LWF262195:LWF262202 MGB262195:MGB262202 MPX262195:MPX262202 MZT262195:MZT262202 NJP262195:NJP262202 NTL262195:NTL262202 ODH262195:ODH262202 OND262195:OND262202 OWZ262195:OWZ262202 PGV262195:PGV262202 PQR262195:PQR262202 QAN262195:QAN262202 QKJ262195:QKJ262202 QUF262195:QUF262202 REB262195:REB262202 RNX262195:RNX262202 RXT262195:RXT262202 SHP262195:SHP262202 SRL262195:SRL262202 TBH262195:TBH262202 TLD262195:TLD262202 TUZ262195:TUZ262202 UEV262195:UEV262202 UOR262195:UOR262202 UYN262195:UYN262202 VIJ262195:VIJ262202 VSF262195:VSF262202 WCB262195:WCB262202 WLX262195:WLX262202 WVT262195:WVT262202 L327731:L327738 JH327731:JH327738 TD327731:TD327738 ACZ327731:ACZ327738 AMV327731:AMV327738 AWR327731:AWR327738 BGN327731:BGN327738 BQJ327731:BQJ327738 CAF327731:CAF327738 CKB327731:CKB327738 CTX327731:CTX327738 DDT327731:DDT327738 DNP327731:DNP327738 DXL327731:DXL327738 EHH327731:EHH327738 ERD327731:ERD327738 FAZ327731:FAZ327738 FKV327731:FKV327738 FUR327731:FUR327738 GEN327731:GEN327738 GOJ327731:GOJ327738 GYF327731:GYF327738 HIB327731:HIB327738 HRX327731:HRX327738 IBT327731:IBT327738 ILP327731:ILP327738 IVL327731:IVL327738 JFH327731:JFH327738 JPD327731:JPD327738 JYZ327731:JYZ327738 KIV327731:KIV327738 KSR327731:KSR327738 LCN327731:LCN327738 LMJ327731:LMJ327738 LWF327731:LWF327738 MGB327731:MGB327738 MPX327731:MPX327738 MZT327731:MZT327738 NJP327731:NJP327738 NTL327731:NTL327738 ODH327731:ODH327738 OND327731:OND327738 OWZ327731:OWZ327738 PGV327731:PGV327738 PQR327731:PQR327738 QAN327731:QAN327738 QKJ327731:QKJ327738 QUF327731:QUF327738 REB327731:REB327738 RNX327731:RNX327738 RXT327731:RXT327738 SHP327731:SHP327738 SRL327731:SRL327738 TBH327731:TBH327738 TLD327731:TLD327738 TUZ327731:TUZ327738 UEV327731:UEV327738 UOR327731:UOR327738 UYN327731:UYN327738 VIJ327731:VIJ327738 VSF327731:VSF327738 WCB327731:WCB327738 WLX327731:WLX327738 WVT327731:WVT327738 L393267:L393274 JH393267:JH393274 TD393267:TD393274 ACZ393267:ACZ393274 AMV393267:AMV393274 AWR393267:AWR393274 BGN393267:BGN393274 BQJ393267:BQJ393274 CAF393267:CAF393274 CKB393267:CKB393274 CTX393267:CTX393274 DDT393267:DDT393274 DNP393267:DNP393274 DXL393267:DXL393274 EHH393267:EHH393274 ERD393267:ERD393274 FAZ393267:FAZ393274 FKV393267:FKV393274 FUR393267:FUR393274 GEN393267:GEN393274 GOJ393267:GOJ393274 GYF393267:GYF393274 HIB393267:HIB393274 HRX393267:HRX393274 IBT393267:IBT393274 ILP393267:ILP393274 IVL393267:IVL393274 JFH393267:JFH393274 JPD393267:JPD393274 JYZ393267:JYZ393274 KIV393267:KIV393274 KSR393267:KSR393274 LCN393267:LCN393274 LMJ393267:LMJ393274 LWF393267:LWF393274 MGB393267:MGB393274 MPX393267:MPX393274 MZT393267:MZT393274 NJP393267:NJP393274 NTL393267:NTL393274 ODH393267:ODH393274 OND393267:OND393274 OWZ393267:OWZ393274 PGV393267:PGV393274 PQR393267:PQR393274 QAN393267:QAN393274 QKJ393267:QKJ393274 QUF393267:QUF393274 REB393267:REB393274 RNX393267:RNX393274 RXT393267:RXT393274 SHP393267:SHP393274 SRL393267:SRL393274 TBH393267:TBH393274 TLD393267:TLD393274 TUZ393267:TUZ393274 UEV393267:UEV393274 UOR393267:UOR393274 UYN393267:UYN393274 VIJ393267:VIJ393274 VSF393267:VSF393274 WCB393267:WCB393274 WLX393267:WLX393274 WVT393267:WVT393274 L458803:L458810 JH458803:JH458810 TD458803:TD458810 ACZ458803:ACZ458810 AMV458803:AMV458810 AWR458803:AWR458810 BGN458803:BGN458810 BQJ458803:BQJ458810 CAF458803:CAF458810 CKB458803:CKB458810 CTX458803:CTX458810 DDT458803:DDT458810 DNP458803:DNP458810 DXL458803:DXL458810 EHH458803:EHH458810 ERD458803:ERD458810 FAZ458803:FAZ458810 FKV458803:FKV458810 FUR458803:FUR458810 GEN458803:GEN458810 GOJ458803:GOJ458810 GYF458803:GYF458810 HIB458803:HIB458810 HRX458803:HRX458810 IBT458803:IBT458810 ILP458803:ILP458810 IVL458803:IVL458810 JFH458803:JFH458810 JPD458803:JPD458810 JYZ458803:JYZ458810 KIV458803:KIV458810 KSR458803:KSR458810 LCN458803:LCN458810 LMJ458803:LMJ458810 LWF458803:LWF458810 MGB458803:MGB458810 MPX458803:MPX458810 MZT458803:MZT458810 NJP458803:NJP458810 NTL458803:NTL458810 ODH458803:ODH458810 OND458803:OND458810 OWZ458803:OWZ458810 PGV458803:PGV458810 PQR458803:PQR458810 QAN458803:QAN458810 QKJ458803:QKJ458810 QUF458803:QUF458810 REB458803:REB458810 RNX458803:RNX458810 RXT458803:RXT458810 SHP458803:SHP458810 SRL458803:SRL458810 TBH458803:TBH458810 TLD458803:TLD458810 TUZ458803:TUZ458810 UEV458803:UEV458810 UOR458803:UOR458810 UYN458803:UYN458810 VIJ458803:VIJ458810 VSF458803:VSF458810 WCB458803:WCB458810 WLX458803:WLX458810 WVT458803:WVT458810 L524339:L524346 JH524339:JH524346 TD524339:TD524346 ACZ524339:ACZ524346 AMV524339:AMV524346 AWR524339:AWR524346 BGN524339:BGN524346 BQJ524339:BQJ524346 CAF524339:CAF524346 CKB524339:CKB524346 CTX524339:CTX524346 DDT524339:DDT524346 DNP524339:DNP524346 DXL524339:DXL524346 EHH524339:EHH524346 ERD524339:ERD524346 FAZ524339:FAZ524346 FKV524339:FKV524346 FUR524339:FUR524346 GEN524339:GEN524346 GOJ524339:GOJ524346 GYF524339:GYF524346 HIB524339:HIB524346 HRX524339:HRX524346 IBT524339:IBT524346 ILP524339:ILP524346 IVL524339:IVL524346 JFH524339:JFH524346 JPD524339:JPD524346 JYZ524339:JYZ524346 KIV524339:KIV524346 KSR524339:KSR524346 LCN524339:LCN524346 LMJ524339:LMJ524346 LWF524339:LWF524346 MGB524339:MGB524346 MPX524339:MPX524346 MZT524339:MZT524346 NJP524339:NJP524346 NTL524339:NTL524346 ODH524339:ODH524346 OND524339:OND524346 OWZ524339:OWZ524346 PGV524339:PGV524346 PQR524339:PQR524346 QAN524339:QAN524346 QKJ524339:QKJ524346 QUF524339:QUF524346 REB524339:REB524346 RNX524339:RNX524346 RXT524339:RXT524346 SHP524339:SHP524346 SRL524339:SRL524346 TBH524339:TBH524346 TLD524339:TLD524346 TUZ524339:TUZ524346 UEV524339:UEV524346 UOR524339:UOR524346 UYN524339:UYN524346 VIJ524339:VIJ524346 VSF524339:VSF524346 WCB524339:WCB524346 WLX524339:WLX524346 WVT524339:WVT524346 L589875:L589882 JH589875:JH589882 TD589875:TD589882 ACZ589875:ACZ589882 AMV589875:AMV589882 AWR589875:AWR589882 BGN589875:BGN589882 BQJ589875:BQJ589882 CAF589875:CAF589882 CKB589875:CKB589882 CTX589875:CTX589882 DDT589875:DDT589882 DNP589875:DNP589882 DXL589875:DXL589882 EHH589875:EHH589882 ERD589875:ERD589882 FAZ589875:FAZ589882 FKV589875:FKV589882 FUR589875:FUR589882 GEN589875:GEN589882 GOJ589875:GOJ589882 GYF589875:GYF589882 HIB589875:HIB589882 HRX589875:HRX589882 IBT589875:IBT589882 ILP589875:ILP589882 IVL589875:IVL589882 JFH589875:JFH589882 JPD589875:JPD589882 JYZ589875:JYZ589882 KIV589875:KIV589882 KSR589875:KSR589882 LCN589875:LCN589882 LMJ589875:LMJ589882 LWF589875:LWF589882 MGB589875:MGB589882 MPX589875:MPX589882 MZT589875:MZT589882 NJP589875:NJP589882 NTL589875:NTL589882 ODH589875:ODH589882 OND589875:OND589882 OWZ589875:OWZ589882 PGV589875:PGV589882 PQR589875:PQR589882 QAN589875:QAN589882 QKJ589875:QKJ589882 QUF589875:QUF589882 REB589875:REB589882 RNX589875:RNX589882 RXT589875:RXT589882 SHP589875:SHP589882 SRL589875:SRL589882 TBH589875:TBH589882 TLD589875:TLD589882 TUZ589875:TUZ589882 UEV589875:UEV589882 UOR589875:UOR589882 UYN589875:UYN589882 VIJ589875:VIJ589882 VSF589875:VSF589882 WCB589875:WCB589882 WLX589875:WLX589882 WVT589875:WVT589882 L655411:L655418 JH655411:JH655418 TD655411:TD655418 ACZ655411:ACZ655418 AMV655411:AMV655418 AWR655411:AWR655418 BGN655411:BGN655418 BQJ655411:BQJ655418 CAF655411:CAF655418 CKB655411:CKB655418 CTX655411:CTX655418 DDT655411:DDT655418 DNP655411:DNP655418 DXL655411:DXL655418 EHH655411:EHH655418 ERD655411:ERD655418 FAZ655411:FAZ655418 FKV655411:FKV655418 FUR655411:FUR655418 GEN655411:GEN655418 GOJ655411:GOJ655418 GYF655411:GYF655418 HIB655411:HIB655418 HRX655411:HRX655418 IBT655411:IBT655418 ILP655411:ILP655418 IVL655411:IVL655418 JFH655411:JFH655418 JPD655411:JPD655418 JYZ655411:JYZ655418 KIV655411:KIV655418 KSR655411:KSR655418 LCN655411:LCN655418 LMJ655411:LMJ655418 LWF655411:LWF655418 MGB655411:MGB655418 MPX655411:MPX655418 MZT655411:MZT655418 NJP655411:NJP655418 NTL655411:NTL655418 ODH655411:ODH655418 OND655411:OND655418 OWZ655411:OWZ655418 PGV655411:PGV655418 PQR655411:PQR655418 QAN655411:QAN655418 QKJ655411:QKJ655418 QUF655411:QUF655418 REB655411:REB655418 RNX655411:RNX655418 RXT655411:RXT655418 SHP655411:SHP655418 SRL655411:SRL655418 TBH655411:TBH655418 TLD655411:TLD655418 TUZ655411:TUZ655418 UEV655411:UEV655418 UOR655411:UOR655418 UYN655411:UYN655418 VIJ655411:VIJ655418 VSF655411:VSF655418 WCB655411:WCB655418 WLX655411:WLX655418 WVT655411:WVT655418 L720947:L720954 JH720947:JH720954 TD720947:TD720954 ACZ720947:ACZ720954 AMV720947:AMV720954 AWR720947:AWR720954 BGN720947:BGN720954 BQJ720947:BQJ720954 CAF720947:CAF720954 CKB720947:CKB720954 CTX720947:CTX720954 DDT720947:DDT720954 DNP720947:DNP720954 DXL720947:DXL720954 EHH720947:EHH720954 ERD720947:ERD720954 FAZ720947:FAZ720954 FKV720947:FKV720954 FUR720947:FUR720954 GEN720947:GEN720954 GOJ720947:GOJ720954 GYF720947:GYF720954 HIB720947:HIB720954 HRX720947:HRX720954 IBT720947:IBT720954 ILP720947:ILP720954 IVL720947:IVL720954 JFH720947:JFH720954 JPD720947:JPD720954 JYZ720947:JYZ720954 KIV720947:KIV720954 KSR720947:KSR720954 LCN720947:LCN720954 LMJ720947:LMJ720954 LWF720947:LWF720954 MGB720947:MGB720954 MPX720947:MPX720954 MZT720947:MZT720954 NJP720947:NJP720954 NTL720947:NTL720954 ODH720947:ODH720954 OND720947:OND720954 OWZ720947:OWZ720954 PGV720947:PGV720954 PQR720947:PQR720954 QAN720947:QAN720954 QKJ720947:QKJ720954 QUF720947:QUF720954 REB720947:REB720954 RNX720947:RNX720954 RXT720947:RXT720954 SHP720947:SHP720954 SRL720947:SRL720954 TBH720947:TBH720954 TLD720947:TLD720954 TUZ720947:TUZ720954 UEV720947:UEV720954 UOR720947:UOR720954 UYN720947:UYN720954 VIJ720947:VIJ720954 VSF720947:VSF720954 WCB720947:WCB720954 WLX720947:WLX720954 WVT720947:WVT720954 L786483:L786490 JH786483:JH786490 TD786483:TD786490 ACZ786483:ACZ786490 AMV786483:AMV786490 AWR786483:AWR786490 BGN786483:BGN786490 BQJ786483:BQJ786490 CAF786483:CAF786490 CKB786483:CKB786490 CTX786483:CTX786490 DDT786483:DDT786490 DNP786483:DNP786490 DXL786483:DXL786490 EHH786483:EHH786490 ERD786483:ERD786490 FAZ786483:FAZ786490 FKV786483:FKV786490 FUR786483:FUR786490 GEN786483:GEN786490 GOJ786483:GOJ786490 GYF786483:GYF786490 HIB786483:HIB786490 HRX786483:HRX786490 IBT786483:IBT786490 ILP786483:ILP786490 IVL786483:IVL786490 JFH786483:JFH786490 JPD786483:JPD786490 JYZ786483:JYZ786490 KIV786483:KIV786490 KSR786483:KSR786490 LCN786483:LCN786490 LMJ786483:LMJ786490 LWF786483:LWF786490 MGB786483:MGB786490 MPX786483:MPX786490 MZT786483:MZT786490 NJP786483:NJP786490 NTL786483:NTL786490 ODH786483:ODH786490 OND786483:OND786490 OWZ786483:OWZ786490 PGV786483:PGV786490 PQR786483:PQR786490 QAN786483:QAN786490 QKJ786483:QKJ786490 QUF786483:QUF786490 REB786483:REB786490 RNX786483:RNX786490 RXT786483:RXT786490 SHP786483:SHP786490 SRL786483:SRL786490 TBH786483:TBH786490 TLD786483:TLD786490 TUZ786483:TUZ786490 UEV786483:UEV786490 UOR786483:UOR786490 UYN786483:UYN786490 VIJ786483:VIJ786490 VSF786483:VSF786490 WCB786483:WCB786490 WLX786483:WLX786490 WVT786483:WVT786490 L852019:L852026 JH852019:JH852026 TD852019:TD852026 ACZ852019:ACZ852026 AMV852019:AMV852026 AWR852019:AWR852026 BGN852019:BGN852026 BQJ852019:BQJ852026 CAF852019:CAF852026 CKB852019:CKB852026 CTX852019:CTX852026 DDT852019:DDT852026 DNP852019:DNP852026 DXL852019:DXL852026 EHH852019:EHH852026 ERD852019:ERD852026 FAZ852019:FAZ852026 FKV852019:FKV852026 FUR852019:FUR852026 GEN852019:GEN852026 GOJ852019:GOJ852026 GYF852019:GYF852026 HIB852019:HIB852026 HRX852019:HRX852026 IBT852019:IBT852026 ILP852019:ILP852026 IVL852019:IVL852026 JFH852019:JFH852026 JPD852019:JPD852026 JYZ852019:JYZ852026 KIV852019:KIV852026 KSR852019:KSR852026 LCN852019:LCN852026 LMJ852019:LMJ852026 LWF852019:LWF852026 MGB852019:MGB852026 MPX852019:MPX852026 MZT852019:MZT852026 NJP852019:NJP852026 NTL852019:NTL852026 ODH852019:ODH852026 OND852019:OND852026 OWZ852019:OWZ852026 PGV852019:PGV852026 PQR852019:PQR852026 QAN852019:QAN852026 QKJ852019:QKJ852026 QUF852019:QUF852026 REB852019:REB852026 RNX852019:RNX852026 RXT852019:RXT852026 SHP852019:SHP852026 SRL852019:SRL852026 TBH852019:TBH852026 TLD852019:TLD852026 TUZ852019:TUZ852026 UEV852019:UEV852026 UOR852019:UOR852026 UYN852019:UYN852026 VIJ852019:VIJ852026 VSF852019:VSF852026 WCB852019:WCB852026 WLX852019:WLX852026 WVT852019:WVT852026 L917555:L917562 JH917555:JH917562 TD917555:TD917562 ACZ917555:ACZ917562 AMV917555:AMV917562 AWR917555:AWR917562 BGN917555:BGN917562 BQJ917555:BQJ917562 CAF917555:CAF917562 CKB917555:CKB917562 CTX917555:CTX917562 DDT917555:DDT917562 DNP917555:DNP917562 DXL917555:DXL917562 EHH917555:EHH917562 ERD917555:ERD917562 FAZ917555:FAZ917562 FKV917555:FKV917562 FUR917555:FUR917562 GEN917555:GEN917562 GOJ917555:GOJ917562 GYF917555:GYF917562 HIB917555:HIB917562 HRX917555:HRX917562 IBT917555:IBT917562 ILP917555:ILP917562 IVL917555:IVL917562 JFH917555:JFH917562 JPD917555:JPD917562 JYZ917555:JYZ917562 KIV917555:KIV917562 KSR917555:KSR917562 LCN917555:LCN917562 LMJ917555:LMJ917562 LWF917555:LWF917562 MGB917555:MGB917562 MPX917555:MPX917562 MZT917555:MZT917562 NJP917555:NJP917562 NTL917555:NTL917562 ODH917555:ODH917562 OND917555:OND917562 OWZ917555:OWZ917562 PGV917555:PGV917562 PQR917555:PQR917562 QAN917555:QAN917562 QKJ917555:QKJ917562 QUF917555:QUF917562 REB917555:REB917562 RNX917555:RNX917562 RXT917555:RXT917562 SHP917555:SHP917562 SRL917555:SRL917562 TBH917555:TBH917562 TLD917555:TLD917562 TUZ917555:TUZ917562 UEV917555:UEV917562 UOR917555:UOR917562 UYN917555:UYN917562 VIJ917555:VIJ917562 VSF917555:VSF917562 WCB917555:WCB917562 WLX917555:WLX917562 WVT917555:WVT917562 L983091:L983098 JH983091:JH983098 TD983091:TD983098 ACZ983091:ACZ983098 AMV983091:AMV983098 AWR983091:AWR983098 BGN983091:BGN983098 BQJ983091:BQJ983098 CAF983091:CAF983098 CKB983091:CKB983098 CTX983091:CTX983098 DDT983091:DDT983098 DNP983091:DNP983098 DXL983091:DXL983098 EHH983091:EHH983098 ERD983091:ERD983098 FAZ983091:FAZ983098 FKV983091:FKV983098 FUR983091:FUR983098 GEN983091:GEN983098 GOJ983091:GOJ983098 GYF983091:GYF983098 HIB983091:HIB983098 HRX983091:HRX983098 IBT983091:IBT983098 ILP983091:ILP983098 IVL983091:IVL983098 JFH983091:JFH983098 JPD983091:JPD983098 JYZ983091:JYZ983098 KIV983091:KIV983098 KSR983091:KSR983098 LCN983091:LCN983098 LMJ983091:LMJ983098 LWF983091:LWF983098 MGB983091:MGB983098 MPX983091:MPX983098 MZT983091:MZT983098 NJP983091:NJP983098 NTL983091:NTL983098 ODH983091:ODH983098 OND983091:OND983098 OWZ983091:OWZ983098 PGV983091:PGV983098 PQR983091:PQR983098 QAN983091:QAN983098 QKJ983091:QKJ983098 QUF983091:QUF983098 REB983091:REB983098 RNX983091:RNX983098 RXT983091:RXT983098 SHP983091:SHP983098 SRL983091:SRL983098 TBH983091:TBH983098 TLD983091:TLD983098 TUZ983091:TUZ983098 UEV983091:UEV983098 UOR983091:UOR983098 UYN983091:UYN983098 VIJ983091:VIJ983098 VSF983091:VSF983098 WCB983091:WCB983098 WLX983091:WLX983098 WVT983091:WVT983098">
      <formula1>$H$163:$H$168</formula1>
    </dataValidation>
    <dataValidation type="list" allowBlank="1" showInputMessage="1" showErrorMessage="1" sqref="K65601:K65639 K91:K104 JG91:JG104 TC91:TC104 ACY91:ACY104 AMU91:AMU104 AWQ91:AWQ104 BGM91:BGM104 BQI91:BQI104 CAE91:CAE104 CKA91:CKA104 CTW91:CTW104 DDS91:DDS104 DNO91:DNO104 DXK91:DXK104 EHG91:EHG104 ERC91:ERC104 FAY91:FAY104 FKU91:FKU104 FUQ91:FUQ104 GEM91:GEM104 GOI91:GOI104 GYE91:GYE104 HIA91:HIA104 HRW91:HRW104 IBS91:IBS104 ILO91:ILO104 IVK91:IVK104 JFG91:JFG104 JPC91:JPC104 JYY91:JYY104 KIU91:KIU104 KSQ91:KSQ104 LCM91:LCM104 LMI91:LMI104 LWE91:LWE104 MGA91:MGA104 MPW91:MPW104 MZS91:MZS104 NJO91:NJO104 NTK91:NTK104 ODG91:ODG104 ONC91:ONC104 OWY91:OWY104 PGU91:PGU104 PQQ91:PQQ104 QAM91:QAM104 QKI91:QKI104 QUE91:QUE104 REA91:REA104 RNW91:RNW104 RXS91:RXS104 SHO91:SHO104 SRK91:SRK104 TBG91:TBG104 TLC91:TLC104 TUY91:TUY104 UEU91:UEU104 UOQ91:UOQ104 UYM91:UYM104 VII91:VII104 VSE91:VSE104 WCA91:WCA104 WLW91:WLW104 WVS91:WVS104 JG65601:JG65639 TC65601:TC65639 ACY65601:ACY65639 AMU65601:AMU65639 AWQ65601:AWQ65639 BGM65601:BGM65639 BQI65601:BQI65639 CAE65601:CAE65639 CKA65601:CKA65639 CTW65601:CTW65639 DDS65601:DDS65639 DNO65601:DNO65639 DXK65601:DXK65639 EHG65601:EHG65639 ERC65601:ERC65639 FAY65601:FAY65639 FKU65601:FKU65639 FUQ65601:FUQ65639 GEM65601:GEM65639 GOI65601:GOI65639 GYE65601:GYE65639 HIA65601:HIA65639 HRW65601:HRW65639 IBS65601:IBS65639 ILO65601:ILO65639 IVK65601:IVK65639 JFG65601:JFG65639 JPC65601:JPC65639 JYY65601:JYY65639 KIU65601:KIU65639 KSQ65601:KSQ65639 LCM65601:LCM65639 LMI65601:LMI65639 LWE65601:LWE65639 MGA65601:MGA65639 MPW65601:MPW65639 MZS65601:MZS65639 NJO65601:NJO65639 NTK65601:NTK65639 ODG65601:ODG65639 ONC65601:ONC65639 OWY65601:OWY65639 PGU65601:PGU65639 PQQ65601:PQQ65639 QAM65601:QAM65639 QKI65601:QKI65639 QUE65601:QUE65639 REA65601:REA65639 RNW65601:RNW65639 RXS65601:RXS65639 SHO65601:SHO65639 SRK65601:SRK65639 TBG65601:TBG65639 TLC65601:TLC65639 TUY65601:TUY65639 UEU65601:UEU65639 UOQ65601:UOQ65639 UYM65601:UYM65639 VII65601:VII65639 VSE65601:VSE65639 WCA65601:WCA65639 WLW65601:WLW65639 WVS65601:WVS65639 K131137:K131175 JG131137:JG131175 TC131137:TC131175 ACY131137:ACY131175 AMU131137:AMU131175 AWQ131137:AWQ131175 BGM131137:BGM131175 BQI131137:BQI131175 CAE131137:CAE131175 CKA131137:CKA131175 CTW131137:CTW131175 DDS131137:DDS131175 DNO131137:DNO131175 DXK131137:DXK131175 EHG131137:EHG131175 ERC131137:ERC131175 FAY131137:FAY131175 FKU131137:FKU131175 FUQ131137:FUQ131175 GEM131137:GEM131175 GOI131137:GOI131175 GYE131137:GYE131175 HIA131137:HIA131175 HRW131137:HRW131175 IBS131137:IBS131175 ILO131137:ILO131175 IVK131137:IVK131175 JFG131137:JFG131175 JPC131137:JPC131175 JYY131137:JYY131175 KIU131137:KIU131175 KSQ131137:KSQ131175 LCM131137:LCM131175 LMI131137:LMI131175 LWE131137:LWE131175 MGA131137:MGA131175 MPW131137:MPW131175 MZS131137:MZS131175 NJO131137:NJO131175 NTK131137:NTK131175 ODG131137:ODG131175 ONC131137:ONC131175 OWY131137:OWY131175 PGU131137:PGU131175 PQQ131137:PQQ131175 QAM131137:QAM131175 QKI131137:QKI131175 QUE131137:QUE131175 REA131137:REA131175 RNW131137:RNW131175 RXS131137:RXS131175 SHO131137:SHO131175 SRK131137:SRK131175 TBG131137:TBG131175 TLC131137:TLC131175 TUY131137:TUY131175 UEU131137:UEU131175 UOQ131137:UOQ131175 UYM131137:UYM131175 VII131137:VII131175 VSE131137:VSE131175 WCA131137:WCA131175 WLW131137:WLW131175 WVS131137:WVS131175 K196673:K196711 JG196673:JG196711 TC196673:TC196711 ACY196673:ACY196711 AMU196673:AMU196711 AWQ196673:AWQ196711 BGM196673:BGM196711 BQI196673:BQI196711 CAE196673:CAE196711 CKA196673:CKA196711 CTW196673:CTW196711 DDS196673:DDS196711 DNO196673:DNO196711 DXK196673:DXK196711 EHG196673:EHG196711 ERC196673:ERC196711 FAY196673:FAY196711 FKU196673:FKU196711 FUQ196673:FUQ196711 GEM196673:GEM196711 GOI196673:GOI196711 GYE196673:GYE196711 HIA196673:HIA196711 HRW196673:HRW196711 IBS196673:IBS196711 ILO196673:ILO196711 IVK196673:IVK196711 JFG196673:JFG196711 JPC196673:JPC196711 JYY196673:JYY196711 KIU196673:KIU196711 KSQ196673:KSQ196711 LCM196673:LCM196711 LMI196673:LMI196711 LWE196673:LWE196711 MGA196673:MGA196711 MPW196673:MPW196711 MZS196673:MZS196711 NJO196673:NJO196711 NTK196673:NTK196711 ODG196673:ODG196711 ONC196673:ONC196711 OWY196673:OWY196711 PGU196673:PGU196711 PQQ196673:PQQ196711 QAM196673:QAM196711 QKI196673:QKI196711 QUE196673:QUE196711 REA196673:REA196711 RNW196673:RNW196711 RXS196673:RXS196711 SHO196673:SHO196711 SRK196673:SRK196711 TBG196673:TBG196711 TLC196673:TLC196711 TUY196673:TUY196711 UEU196673:UEU196711 UOQ196673:UOQ196711 UYM196673:UYM196711 VII196673:VII196711 VSE196673:VSE196711 WCA196673:WCA196711 WLW196673:WLW196711 WVS196673:WVS196711 K262209:K262247 JG262209:JG262247 TC262209:TC262247 ACY262209:ACY262247 AMU262209:AMU262247 AWQ262209:AWQ262247 BGM262209:BGM262247 BQI262209:BQI262247 CAE262209:CAE262247 CKA262209:CKA262247 CTW262209:CTW262247 DDS262209:DDS262247 DNO262209:DNO262247 DXK262209:DXK262247 EHG262209:EHG262247 ERC262209:ERC262247 FAY262209:FAY262247 FKU262209:FKU262247 FUQ262209:FUQ262247 GEM262209:GEM262247 GOI262209:GOI262247 GYE262209:GYE262247 HIA262209:HIA262247 HRW262209:HRW262247 IBS262209:IBS262247 ILO262209:ILO262247 IVK262209:IVK262247 JFG262209:JFG262247 JPC262209:JPC262247 JYY262209:JYY262247 KIU262209:KIU262247 KSQ262209:KSQ262247 LCM262209:LCM262247 LMI262209:LMI262247 LWE262209:LWE262247 MGA262209:MGA262247 MPW262209:MPW262247 MZS262209:MZS262247 NJO262209:NJO262247 NTK262209:NTK262247 ODG262209:ODG262247 ONC262209:ONC262247 OWY262209:OWY262247 PGU262209:PGU262247 PQQ262209:PQQ262247 QAM262209:QAM262247 QKI262209:QKI262247 QUE262209:QUE262247 REA262209:REA262247 RNW262209:RNW262247 RXS262209:RXS262247 SHO262209:SHO262247 SRK262209:SRK262247 TBG262209:TBG262247 TLC262209:TLC262247 TUY262209:TUY262247 UEU262209:UEU262247 UOQ262209:UOQ262247 UYM262209:UYM262247 VII262209:VII262247 VSE262209:VSE262247 WCA262209:WCA262247 WLW262209:WLW262247 WVS262209:WVS262247 K327745:K327783 JG327745:JG327783 TC327745:TC327783 ACY327745:ACY327783 AMU327745:AMU327783 AWQ327745:AWQ327783 BGM327745:BGM327783 BQI327745:BQI327783 CAE327745:CAE327783 CKA327745:CKA327783 CTW327745:CTW327783 DDS327745:DDS327783 DNO327745:DNO327783 DXK327745:DXK327783 EHG327745:EHG327783 ERC327745:ERC327783 FAY327745:FAY327783 FKU327745:FKU327783 FUQ327745:FUQ327783 GEM327745:GEM327783 GOI327745:GOI327783 GYE327745:GYE327783 HIA327745:HIA327783 HRW327745:HRW327783 IBS327745:IBS327783 ILO327745:ILO327783 IVK327745:IVK327783 JFG327745:JFG327783 JPC327745:JPC327783 JYY327745:JYY327783 KIU327745:KIU327783 KSQ327745:KSQ327783 LCM327745:LCM327783 LMI327745:LMI327783 LWE327745:LWE327783 MGA327745:MGA327783 MPW327745:MPW327783 MZS327745:MZS327783 NJO327745:NJO327783 NTK327745:NTK327783 ODG327745:ODG327783 ONC327745:ONC327783 OWY327745:OWY327783 PGU327745:PGU327783 PQQ327745:PQQ327783 QAM327745:QAM327783 QKI327745:QKI327783 QUE327745:QUE327783 REA327745:REA327783 RNW327745:RNW327783 RXS327745:RXS327783 SHO327745:SHO327783 SRK327745:SRK327783 TBG327745:TBG327783 TLC327745:TLC327783 TUY327745:TUY327783 UEU327745:UEU327783 UOQ327745:UOQ327783 UYM327745:UYM327783 VII327745:VII327783 VSE327745:VSE327783 WCA327745:WCA327783 WLW327745:WLW327783 WVS327745:WVS327783 K393281:K393319 JG393281:JG393319 TC393281:TC393319 ACY393281:ACY393319 AMU393281:AMU393319 AWQ393281:AWQ393319 BGM393281:BGM393319 BQI393281:BQI393319 CAE393281:CAE393319 CKA393281:CKA393319 CTW393281:CTW393319 DDS393281:DDS393319 DNO393281:DNO393319 DXK393281:DXK393319 EHG393281:EHG393319 ERC393281:ERC393319 FAY393281:FAY393319 FKU393281:FKU393319 FUQ393281:FUQ393319 GEM393281:GEM393319 GOI393281:GOI393319 GYE393281:GYE393319 HIA393281:HIA393319 HRW393281:HRW393319 IBS393281:IBS393319 ILO393281:ILO393319 IVK393281:IVK393319 JFG393281:JFG393319 JPC393281:JPC393319 JYY393281:JYY393319 KIU393281:KIU393319 KSQ393281:KSQ393319 LCM393281:LCM393319 LMI393281:LMI393319 LWE393281:LWE393319 MGA393281:MGA393319 MPW393281:MPW393319 MZS393281:MZS393319 NJO393281:NJO393319 NTK393281:NTK393319 ODG393281:ODG393319 ONC393281:ONC393319 OWY393281:OWY393319 PGU393281:PGU393319 PQQ393281:PQQ393319 QAM393281:QAM393319 QKI393281:QKI393319 QUE393281:QUE393319 REA393281:REA393319 RNW393281:RNW393319 RXS393281:RXS393319 SHO393281:SHO393319 SRK393281:SRK393319 TBG393281:TBG393319 TLC393281:TLC393319 TUY393281:TUY393319 UEU393281:UEU393319 UOQ393281:UOQ393319 UYM393281:UYM393319 VII393281:VII393319 VSE393281:VSE393319 WCA393281:WCA393319 WLW393281:WLW393319 WVS393281:WVS393319 K458817:K458855 JG458817:JG458855 TC458817:TC458855 ACY458817:ACY458855 AMU458817:AMU458855 AWQ458817:AWQ458855 BGM458817:BGM458855 BQI458817:BQI458855 CAE458817:CAE458855 CKA458817:CKA458855 CTW458817:CTW458855 DDS458817:DDS458855 DNO458817:DNO458855 DXK458817:DXK458855 EHG458817:EHG458855 ERC458817:ERC458855 FAY458817:FAY458855 FKU458817:FKU458855 FUQ458817:FUQ458855 GEM458817:GEM458855 GOI458817:GOI458855 GYE458817:GYE458855 HIA458817:HIA458855 HRW458817:HRW458855 IBS458817:IBS458855 ILO458817:ILO458855 IVK458817:IVK458855 JFG458817:JFG458855 JPC458817:JPC458855 JYY458817:JYY458855 KIU458817:KIU458855 KSQ458817:KSQ458855 LCM458817:LCM458855 LMI458817:LMI458855 LWE458817:LWE458855 MGA458817:MGA458855 MPW458817:MPW458855 MZS458817:MZS458855 NJO458817:NJO458855 NTK458817:NTK458855 ODG458817:ODG458855 ONC458817:ONC458855 OWY458817:OWY458855 PGU458817:PGU458855 PQQ458817:PQQ458855 QAM458817:QAM458855 QKI458817:QKI458855 QUE458817:QUE458855 REA458817:REA458855 RNW458817:RNW458855 RXS458817:RXS458855 SHO458817:SHO458855 SRK458817:SRK458855 TBG458817:TBG458855 TLC458817:TLC458855 TUY458817:TUY458855 UEU458817:UEU458855 UOQ458817:UOQ458855 UYM458817:UYM458855 VII458817:VII458855 VSE458817:VSE458855 WCA458817:WCA458855 WLW458817:WLW458855 WVS458817:WVS458855 K524353:K524391 JG524353:JG524391 TC524353:TC524391 ACY524353:ACY524391 AMU524353:AMU524391 AWQ524353:AWQ524391 BGM524353:BGM524391 BQI524353:BQI524391 CAE524353:CAE524391 CKA524353:CKA524391 CTW524353:CTW524391 DDS524353:DDS524391 DNO524353:DNO524391 DXK524353:DXK524391 EHG524353:EHG524391 ERC524353:ERC524391 FAY524353:FAY524391 FKU524353:FKU524391 FUQ524353:FUQ524391 GEM524353:GEM524391 GOI524353:GOI524391 GYE524353:GYE524391 HIA524353:HIA524391 HRW524353:HRW524391 IBS524353:IBS524391 ILO524353:ILO524391 IVK524353:IVK524391 JFG524353:JFG524391 JPC524353:JPC524391 JYY524353:JYY524391 KIU524353:KIU524391 KSQ524353:KSQ524391 LCM524353:LCM524391 LMI524353:LMI524391 LWE524353:LWE524391 MGA524353:MGA524391 MPW524353:MPW524391 MZS524353:MZS524391 NJO524353:NJO524391 NTK524353:NTK524391 ODG524353:ODG524391 ONC524353:ONC524391 OWY524353:OWY524391 PGU524353:PGU524391 PQQ524353:PQQ524391 QAM524353:QAM524391 QKI524353:QKI524391 QUE524353:QUE524391 REA524353:REA524391 RNW524353:RNW524391 RXS524353:RXS524391 SHO524353:SHO524391 SRK524353:SRK524391 TBG524353:TBG524391 TLC524353:TLC524391 TUY524353:TUY524391 UEU524353:UEU524391 UOQ524353:UOQ524391 UYM524353:UYM524391 VII524353:VII524391 VSE524353:VSE524391 WCA524353:WCA524391 WLW524353:WLW524391 WVS524353:WVS524391 K589889:K589927 JG589889:JG589927 TC589889:TC589927 ACY589889:ACY589927 AMU589889:AMU589927 AWQ589889:AWQ589927 BGM589889:BGM589927 BQI589889:BQI589927 CAE589889:CAE589927 CKA589889:CKA589927 CTW589889:CTW589927 DDS589889:DDS589927 DNO589889:DNO589927 DXK589889:DXK589927 EHG589889:EHG589927 ERC589889:ERC589927 FAY589889:FAY589927 FKU589889:FKU589927 FUQ589889:FUQ589927 GEM589889:GEM589927 GOI589889:GOI589927 GYE589889:GYE589927 HIA589889:HIA589927 HRW589889:HRW589927 IBS589889:IBS589927 ILO589889:ILO589927 IVK589889:IVK589927 JFG589889:JFG589927 JPC589889:JPC589927 JYY589889:JYY589927 KIU589889:KIU589927 KSQ589889:KSQ589927 LCM589889:LCM589927 LMI589889:LMI589927 LWE589889:LWE589927 MGA589889:MGA589927 MPW589889:MPW589927 MZS589889:MZS589927 NJO589889:NJO589927 NTK589889:NTK589927 ODG589889:ODG589927 ONC589889:ONC589927 OWY589889:OWY589927 PGU589889:PGU589927 PQQ589889:PQQ589927 QAM589889:QAM589927 QKI589889:QKI589927 QUE589889:QUE589927 REA589889:REA589927 RNW589889:RNW589927 RXS589889:RXS589927 SHO589889:SHO589927 SRK589889:SRK589927 TBG589889:TBG589927 TLC589889:TLC589927 TUY589889:TUY589927 UEU589889:UEU589927 UOQ589889:UOQ589927 UYM589889:UYM589927 VII589889:VII589927 VSE589889:VSE589927 WCA589889:WCA589927 WLW589889:WLW589927 WVS589889:WVS589927 K655425:K655463 JG655425:JG655463 TC655425:TC655463 ACY655425:ACY655463 AMU655425:AMU655463 AWQ655425:AWQ655463 BGM655425:BGM655463 BQI655425:BQI655463 CAE655425:CAE655463 CKA655425:CKA655463 CTW655425:CTW655463 DDS655425:DDS655463 DNO655425:DNO655463 DXK655425:DXK655463 EHG655425:EHG655463 ERC655425:ERC655463 FAY655425:FAY655463 FKU655425:FKU655463 FUQ655425:FUQ655463 GEM655425:GEM655463 GOI655425:GOI655463 GYE655425:GYE655463 HIA655425:HIA655463 HRW655425:HRW655463 IBS655425:IBS655463 ILO655425:ILO655463 IVK655425:IVK655463 JFG655425:JFG655463 JPC655425:JPC655463 JYY655425:JYY655463 KIU655425:KIU655463 KSQ655425:KSQ655463 LCM655425:LCM655463 LMI655425:LMI655463 LWE655425:LWE655463 MGA655425:MGA655463 MPW655425:MPW655463 MZS655425:MZS655463 NJO655425:NJO655463 NTK655425:NTK655463 ODG655425:ODG655463 ONC655425:ONC655463 OWY655425:OWY655463 PGU655425:PGU655463 PQQ655425:PQQ655463 QAM655425:QAM655463 QKI655425:QKI655463 QUE655425:QUE655463 REA655425:REA655463 RNW655425:RNW655463 RXS655425:RXS655463 SHO655425:SHO655463 SRK655425:SRK655463 TBG655425:TBG655463 TLC655425:TLC655463 TUY655425:TUY655463 UEU655425:UEU655463 UOQ655425:UOQ655463 UYM655425:UYM655463 VII655425:VII655463 VSE655425:VSE655463 WCA655425:WCA655463 WLW655425:WLW655463 WVS655425:WVS655463 K720961:K720999 JG720961:JG720999 TC720961:TC720999 ACY720961:ACY720999 AMU720961:AMU720999 AWQ720961:AWQ720999 BGM720961:BGM720999 BQI720961:BQI720999 CAE720961:CAE720999 CKA720961:CKA720999 CTW720961:CTW720999 DDS720961:DDS720999 DNO720961:DNO720999 DXK720961:DXK720999 EHG720961:EHG720999 ERC720961:ERC720999 FAY720961:FAY720999 FKU720961:FKU720999 FUQ720961:FUQ720999 GEM720961:GEM720999 GOI720961:GOI720999 GYE720961:GYE720999 HIA720961:HIA720999 HRW720961:HRW720999 IBS720961:IBS720999 ILO720961:ILO720999 IVK720961:IVK720999 JFG720961:JFG720999 JPC720961:JPC720999 JYY720961:JYY720999 KIU720961:KIU720999 KSQ720961:KSQ720999 LCM720961:LCM720999 LMI720961:LMI720999 LWE720961:LWE720999 MGA720961:MGA720999 MPW720961:MPW720999 MZS720961:MZS720999 NJO720961:NJO720999 NTK720961:NTK720999 ODG720961:ODG720999 ONC720961:ONC720999 OWY720961:OWY720999 PGU720961:PGU720999 PQQ720961:PQQ720999 QAM720961:QAM720999 QKI720961:QKI720999 QUE720961:QUE720999 REA720961:REA720999 RNW720961:RNW720999 RXS720961:RXS720999 SHO720961:SHO720999 SRK720961:SRK720999 TBG720961:TBG720999 TLC720961:TLC720999 TUY720961:TUY720999 UEU720961:UEU720999 UOQ720961:UOQ720999 UYM720961:UYM720999 VII720961:VII720999 VSE720961:VSE720999 WCA720961:WCA720999 WLW720961:WLW720999 WVS720961:WVS720999 K786497:K786535 JG786497:JG786535 TC786497:TC786535 ACY786497:ACY786535 AMU786497:AMU786535 AWQ786497:AWQ786535 BGM786497:BGM786535 BQI786497:BQI786535 CAE786497:CAE786535 CKA786497:CKA786535 CTW786497:CTW786535 DDS786497:DDS786535 DNO786497:DNO786535 DXK786497:DXK786535 EHG786497:EHG786535 ERC786497:ERC786535 FAY786497:FAY786535 FKU786497:FKU786535 FUQ786497:FUQ786535 GEM786497:GEM786535 GOI786497:GOI786535 GYE786497:GYE786535 HIA786497:HIA786535 HRW786497:HRW786535 IBS786497:IBS786535 ILO786497:ILO786535 IVK786497:IVK786535 JFG786497:JFG786535 JPC786497:JPC786535 JYY786497:JYY786535 KIU786497:KIU786535 KSQ786497:KSQ786535 LCM786497:LCM786535 LMI786497:LMI786535 LWE786497:LWE786535 MGA786497:MGA786535 MPW786497:MPW786535 MZS786497:MZS786535 NJO786497:NJO786535 NTK786497:NTK786535 ODG786497:ODG786535 ONC786497:ONC786535 OWY786497:OWY786535 PGU786497:PGU786535 PQQ786497:PQQ786535 QAM786497:QAM786535 QKI786497:QKI786535 QUE786497:QUE786535 REA786497:REA786535 RNW786497:RNW786535 RXS786497:RXS786535 SHO786497:SHO786535 SRK786497:SRK786535 TBG786497:TBG786535 TLC786497:TLC786535 TUY786497:TUY786535 UEU786497:UEU786535 UOQ786497:UOQ786535 UYM786497:UYM786535 VII786497:VII786535 VSE786497:VSE786535 WCA786497:WCA786535 WLW786497:WLW786535 WVS786497:WVS786535 K852033:K852071 JG852033:JG852071 TC852033:TC852071 ACY852033:ACY852071 AMU852033:AMU852071 AWQ852033:AWQ852071 BGM852033:BGM852071 BQI852033:BQI852071 CAE852033:CAE852071 CKA852033:CKA852071 CTW852033:CTW852071 DDS852033:DDS852071 DNO852033:DNO852071 DXK852033:DXK852071 EHG852033:EHG852071 ERC852033:ERC852071 FAY852033:FAY852071 FKU852033:FKU852071 FUQ852033:FUQ852071 GEM852033:GEM852071 GOI852033:GOI852071 GYE852033:GYE852071 HIA852033:HIA852071 HRW852033:HRW852071 IBS852033:IBS852071 ILO852033:ILO852071 IVK852033:IVK852071 JFG852033:JFG852071 JPC852033:JPC852071 JYY852033:JYY852071 KIU852033:KIU852071 KSQ852033:KSQ852071 LCM852033:LCM852071 LMI852033:LMI852071 LWE852033:LWE852071 MGA852033:MGA852071 MPW852033:MPW852071 MZS852033:MZS852071 NJO852033:NJO852071 NTK852033:NTK852071 ODG852033:ODG852071 ONC852033:ONC852071 OWY852033:OWY852071 PGU852033:PGU852071 PQQ852033:PQQ852071 QAM852033:QAM852071 QKI852033:QKI852071 QUE852033:QUE852071 REA852033:REA852071 RNW852033:RNW852071 RXS852033:RXS852071 SHO852033:SHO852071 SRK852033:SRK852071 TBG852033:TBG852071 TLC852033:TLC852071 TUY852033:TUY852071 UEU852033:UEU852071 UOQ852033:UOQ852071 UYM852033:UYM852071 VII852033:VII852071 VSE852033:VSE852071 WCA852033:WCA852071 WLW852033:WLW852071 WVS852033:WVS852071 K917569:K917607 JG917569:JG917607 TC917569:TC917607 ACY917569:ACY917607 AMU917569:AMU917607 AWQ917569:AWQ917607 BGM917569:BGM917607 BQI917569:BQI917607 CAE917569:CAE917607 CKA917569:CKA917607 CTW917569:CTW917607 DDS917569:DDS917607 DNO917569:DNO917607 DXK917569:DXK917607 EHG917569:EHG917607 ERC917569:ERC917607 FAY917569:FAY917607 FKU917569:FKU917607 FUQ917569:FUQ917607 GEM917569:GEM917607 GOI917569:GOI917607 GYE917569:GYE917607 HIA917569:HIA917607 HRW917569:HRW917607 IBS917569:IBS917607 ILO917569:ILO917607 IVK917569:IVK917607 JFG917569:JFG917607 JPC917569:JPC917607 JYY917569:JYY917607 KIU917569:KIU917607 KSQ917569:KSQ917607 LCM917569:LCM917607 LMI917569:LMI917607 LWE917569:LWE917607 MGA917569:MGA917607 MPW917569:MPW917607 MZS917569:MZS917607 NJO917569:NJO917607 NTK917569:NTK917607 ODG917569:ODG917607 ONC917569:ONC917607 OWY917569:OWY917607 PGU917569:PGU917607 PQQ917569:PQQ917607 QAM917569:QAM917607 QKI917569:QKI917607 QUE917569:QUE917607 REA917569:REA917607 RNW917569:RNW917607 RXS917569:RXS917607 SHO917569:SHO917607 SRK917569:SRK917607 TBG917569:TBG917607 TLC917569:TLC917607 TUY917569:TUY917607 UEU917569:UEU917607 UOQ917569:UOQ917607 UYM917569:UYM917607 VII917569:VII917607 VSE917569:VSE917607 WCA917569:WCA917607 WLW917569:WLW917607 WVS917569:WVS917607 K983105:K983143 JG983105:JG983143 TC983105:TC983143 ACY983105:ACY983143 AMU983105:AMU983143 AWQ983105:AWQ983143 BGM983105:BGM983143 BQI983105:BQI983143 CAE983105:CAE983143 CKA983105:CKA983143 CTW983105:CTW983143 DDS983105:DDS983143 DNO983105:DNO983143 DXK983105:DXK983143 EHG983105:EHG983143 ERC983105:ERC983143 FAY983105:FAY983143 FKU983105:FKU983143 FUQ983105:FUQ983143 GEM983105:GEM983143 GOI983105:GOI983143 GYE983105:GYE983143 HIA983105:HIA983143 HRW983105:HRW983143 IBS983105:IBS983143 ILO983105:ILO983143 IVK983105:IVK983143 JFG983105:JFG983143 JPC983105:JPC983143 JYY983105:JYY983143 KIU983105:KIU983143 KSQ983105:KSQ983143 LCM983105:LCM983143 LMI983105:LMI983143 LWE983105:LWE983143 MGA983105:MGA983143 MPW983105:MPW983143 MZS983105:MZS983143 NJO983105:NJO983143 NTK983105:NTK983143 ODG983105:ODG983143 ONC983105:ONC983143 OWY983105:OWY983143 PGU983105:PGU983143 PQQ983105:PQQ983143 QAM983105:QAM983143 QKI983105:QKI983143 QUE983105:QUE983143 REA983105:REA983143 RNW983105:RNW983143 RXS983105:RXS983143 SHO983105:SHO983143 SRK983105:SRK983143 TBG983105:TBG983143 TLC983105:TLC983143 TUY983105:TUY983143 UEU983105:UEU983143 UOQ983105:UOQ983143 UYM983105:UYM983143 VII983105:VII983143 VSE983105:VSE983143 WCA983105:WCA983143 WLW983105:WLW983143 WVS983105:WVS983143 K81:K85 JG81:JG85 TC81:TC85 ACY81:ACY85 AMU81:AMU85 AWQ81:AWQ85 BGM81:BGM85 BQI81:BQI85 CAE81:CAE85 CKA81:CKA85 CTW81:CTW85 DDS81:DDS85 DNO81:DNO85 DXK81:DXK85 EHG81:EHG85 ERC81:ERC85 FAY81:FAY85 FKU81:FKU85 FUQ81:FUQ85 GEM81:GEM85 GOI81:GOI85 GYE81:GYE85 HIA81:HIA85 HRW81:HRW85 IBS81:IBS85 ILO81:ILO85 IVK81:IVK85 JFG81:JFG85 JPC81:JPC85 JYY81:JYY85 KIU81:KIU85 KSQ81:KSQ85 LCM81:LCM85 LMI81:LMI85 LWE81:LWE85 MGA81:MGA85 MPW81:MPW85 MZS81:MZS85 NJO81:NJO85 NTK81:NTK85 ODG81:ODG85 ONC81:ONC85 OWY81:OWY85 PGU81:PGU85 PQQ81:PQQ85 QAM81:QAM85 QKI81:QKI85 QUE81:QUE85 REA81:REA85 RNW81:RNW85 RXS81:RXS85 SHO81:SHO85 SRK81:SRK85 TBG81:TBG85 TLC81:TLC85 TUY81:TUY85 UEU81:UEU85 UOQ81:UOQ85 UYM81:UYM85 VII81:VII85 VSE81:VSE85 WCA81:WCA85 WLW81:WLW85 WVS81:WVS85 K65587:K65594 JG65587:JG65594 TC65587:TC65594 ACY65587:ACY65594 AMU65587:AMU65594 AWQ65587:AWQ65594 BGM65587:BGM65594 BQI65587:BQI65594 CAE65587:CAE65594 CKA65587:CKA65594 CTW65587:CTW65594 DDS65587:DDS65594 DNO65587:DNO65594 DXK65587:DXK65594 EHG65587:EHG65594 ERC65587:ERC65594 FAY65587:FAY65594 FKU65587:FKU65594 FUQ65587:FUQ65594 GEM65587:GEM65594 GOI65587:GOI65594 GYE65587:GYE65594 HIA65587:HIA65594 HRW65587:HRW65594 IBS65587:IBS65594 ILO65587:ILO65594 IVK65587:IVK65594 JFG65587:JFG65594 JPC65587:JPC65594 JYY65587:JYY65594 KIU65587:KIU65594 KSQ65587:KSQ65594 LCM65587:LCM65594 LMI65587:LMI65594 LWE65587:LWE65594 MGA65587:MGA65594 MPW65587:MPW65594 MZS65587:MZS65594 NJO65587:NJO65594 NTK65587:NTK65594 ODG65587:ODG65594 ONC65587:ONC65594 OWY65587:OWY65594 PGU65587:PGU65594 PQQ65587:PQQ65594 QAM65587:QAM65594 QKI65587:QKI65594 QUE65587:QUE65594 REA65587:REA65594 RNW65587:RNW65594 RXS65587:RXS65594 SHO65587:SHO65594 SRK65587:SRK65594 TBG65587:TBG65594 TLC65587:TLC65594 TUY65587:TUY65594 UEU65587:UEU65594 UOQ65587:UOQ65594 UYM65587:UYM65594 VII65587:VII65594 VSE65587:VSE65594 WCA65587:WCA65594 WLW65587:WLW65594 WVS65587:WVS65594 K131123:K131130 JG131123:JG131130 TC131123:TC131130 ACY131123:ACY131130 AMU131123:AMU131130 AWQ131123:AWQ131130 BGM131123:BGM131130 BQI131123:BQI131130 CAE131123:CAE131130 CKA131123:CKA131130 CTW131123:CTW131130 DDS131123:DDS131130 DNO131123:DNO131130 DXK131123:DXK131130 EHG131123:EHG131130 ERC131123:ERC131130 FAY131123:FAY131130 FKU131123:FKU131130 FUQ131123:FUQ131130 GEM131123:GEM131130 GOI131123:GOI131130 GYE131123:GYE131130 HIA131123:HIA131130 HRW131123:HRW131130 IBS131123:IBS131130 ILO131123:ILO131130 IVK131123:IVK131130 JFG131123:JFG131130 JPC131123:JPC131130 JYY131123:JYY131130 KIU131123:KIU131130 KSQ131123:KSQ131130 LCM131123:LCM131130 LMI131123:LMI131130 LWE131123:LWE131130 MGA131123:MGA131130 MPW131123:MPW131130 MZS131123:MZS131130 NJO131123:NJO131130 NTK131123:NTK131130 ODG131123:ODG131130 ONC131123:ONC131130 OWY131123:OWY131130 PGU131123:PGU131130 PQQ131123:PQQ131130 QAM131123:QAM131130 QKI131123:QKI131130 QUE131123:QUE131130 REA131123:REA131130 RNW131123:RNW131130 RXS131123:RXS131130 SHO131123:SHO131130 SRK131123:SRK131130 TBG131123:TBG131130 TLC131123:TLC131130 TUY131123:TUY131130 UEU131123:UEU131130 UOQ131123:UOQ131130 UYM131123:UYM131130 VII131123:VII131130 VSE131123:VSE131130 WCA131123:WCA131130 WLW131123:WLW131130 WVS131123:WVS131130 K196659:K196666 JG196659:JG196666 TC196659:TC196666 ACY196659:ACY196666 AMU196659:AMU196666 AWQ196659:AWQ196666 BGM196659:BGM196666 BQI196659:BQI196666 CAE196659:CAE196666 CKA196659:CKA196666 CTW196659:CTW196666 DDS196659:DDS196666 DNO196659:DNO196666 DXK196659:DXK196666 EHG196659:EHG196666 ERC196659:ERC196666 FAY196659:FAY196666 FKU196659:FKU196666 FUQ196659:FUQ196666 GEM196659:GEM196666 GOI196659:GOI196666 GYE196659:GYE196666 HIA196659:HIA196666 HRW196659:HRW196666 IBS196659:IBS196666 ILO196659:ILO196666 IVK196659:IVK196666 JFG196659:JFG196666 JPC196659:JPC196666 JYY196659:JYY196666 KIU196659:KIU196666 KSQ196659:KSQ196666 LCM196659:LCM196666 LMI196659:LMI196666 LWE196659:LWE196666 MGA196659:MGA196666 MPW196659:MPW196666 MZS196659:MZS196666 NJO196659:NJO196666 NTK196659:NTK196666 ODG196659:ODG196666 ONC196659:ONC196666 OWY196659:OWY196666 PGU196659:PGU196666 PQQ196659:PQQ196666 QAM196659:QAM196666 QKI196659:QKI196666 QUE196659:QUE196666 REA196659:REA196666 RNW196659:RNW196666 RXS196659:RXS196666 SHO196659:SHO196666 SRK196659:SRK196666 TBG196659:TBG196666 TLC196659:TLC196666 TUY196659:TUY196666 UEU196659:UEU196666 UOQ196659:UOQ196666 UYM196659:UYM196666 VII196659:VII196666 VSE196659:VSE196666 WCA196659:WCA196666 WLW196659:WLW196666 WVS196659:WVS196666 K262195:K262202 JG262195:JG262202 TC262195:TC262202 ACY262195:ACY262202 AMU262195:AMU262202 AWQ262195:AWQ262202 BGM262195:BGM262202 BQI262195:BQI262202 CAE262195:CAE262202 CKA262195:CKA262202 CTW262195:CTW262202 DDS262195:DDS262202 DNO262195:DNO262202 DXK262195:DXK262202 EHG262195:EHG262202 ERC262195:ERC262202 FAY262195:FAY262202 FKU262195:FKU262202 FUQ262195:FUQ262202 GEM262195:GEM262202 GOI262195:GOI262202 GYE262195:GYE262202 HIA262195:HIA262202 HRW262195:HRW262202 IBS262195:IBS262202 ILO262195:ILO262202 IVK262195:IVK262202 JFG262195:JFG262202 JPC262195:JPC262202 JYY262195:JYY262202 KIU262195:KIU262202 KSQ262195:KSQ262202 LCM262195:LCM262202 LMI262195:LMI262202 LWE262195:LWE262202 MGA262195:MGA262202 MPW262195:MPW262202 MZS262195:MZS262202 NJO262195:NJO262202 NTK262195:NTK262202 ODG262195:ODG262202 ONC262195:ONC262202 OWY262195:OWY262202 PGU262195:PGU262202 PQQ262195:PQQ262202 QAM262195:QAM262202 QKI262195:QKI262202 QUE262195:QUE262202 REA262195:REA262202 RNW262195:RNW262202 RXS262195:RXS262202 SHO262195:SHO262202 SRK262195:SRK262202 TBG262195:TBG262202 TLC262195:TLC262202 TUY262195:TUY262202 UEU262195:UEU262202 UOQ262195:UOQ262202 UYM262195:UYM262202 VII262195:VII262202 VSE262195:VSE262202 WCA262195:WCA262202 WLW262195:WLW262202 WVS262195:WVS262202 K327731:K327738 JG327731:JG327738 TC327731:TC327738 ACY327731:ACY327738 AMU327731:AMU327738 AWQ327731:AWQ327738 BGM327731:BGM327738 BQI327731:BQI327738 CAE327731:CAE327738 CKA327731:CKA327738 CTW327731:CTW327738 DDS327731:DDS327738 DNO327731:DNO327738 DXK327731:DXK327738 EHG327731:EHG327738 ERC327731:ERC327738 FAY327731:FAY327738 FKU327731:FKU327738 FUQ327731:FUQ327738 GEM327731:GEM327738 GOI327731:GOI327738 GYE327731:GYE327738 HIA327731:HIA327738 HRW327731:HRW327738 IBS327731:IBS327738 ILO327731:ILO327738 IVK327731:IVK327738 JFG327731:JFG327738 JPC327731:JPC327738 JYY327731:JYY327738 KIU327731:KIU327738 KSQ327731:KSQ327738 LCM327731:LCM327738 LMI327731:LMI327738 LWE327731:LWE327738 MGA327731:MGA327738 MPW327731:MPW327738 MZS327731:MZS327738 NJO327731:NJO327738 NTK327731:NTK327738 ODG327731:ODG327738 ONC327731:ONC327738 OWY327731:OWY327738 PGU327731:PGU327738 PQQ327731:PQQ327738 QAM327731:QAM327738 QKI327731:QKI327738 QUE327731:QUE327738 REA327731:REA327738 RNW327731:RNW327738 RXS327731:RXS327738 SHO327731:SHO327738 SRK327731:SRK327738 TBG327731:TBG327738 TLC327731:TLC327738 TUY327731:TUY327738 UEU327731:UEU327738 UOQ327731:UOQ327738 UYM327731:UYM327738 VII327731:VII327738 VSE327731:VSE327738 WCA327731:WCA327738 WLW327731:WLW327738 WVS327731:WVS327738 K393267:K393274 JG393267:JG393274 TC393267:TC393274 ACY393267:ACY393274 AMU393267:AMU393274 AWQ393267:AWQ393274 BGM393267:BGM393274 BQI393267:BQI393274 CAE393267:CAE393274 CKA393267:CKA393274 CTW393267:CTW393274 DDS393267:DDS393274 DNO393267:DNO393274 DXK393267:DXK393274 EHG393267:EHG393274 ERC393267:ERC393274 FAY393267:FAY393274 FKU393267:FKU393274 FUQ393267:FUQ393274 GEM393267:GEM393274 GOI393267:GOI393274 GYE393267:GYE393274 HIA393267:HIA393274 HRW393267:HRW393274 IBS393267:IBS393274 ILO393267:ILO393274 IVK393267:IVK393274 JFG393267:JFG393274 JPC393267:JPC393274 JYY393267:JYY393274 KIU393267:KIU393274 KSQ393267:KSQ393274 LCM393267:LCM393274 LMI393267:LMI393274 LWE393267:LWE393274 MGA393267:MGA393274 MPW393267:MPW393274 MZS393267:MZS393274 NJO393267:NJO393274 NTK393267:NTK393274 ODG393267:ODG393274 ONC393267:ONC393274 OWY393267:OWY393274 PGU393267:PGU393274 PQQ393267:PQQ393274 QAM393267:QAM393274 QKI393267:QKI393274 QUE393267:QUE393274 REA393267:REA393274 RNW393267:RNW393274 RXS393267:RXS393274 SHO393267:SHO393274 SRK393267:SRK393274 TBG393267:TBG393274 TLC393267:TLC393274 TUY393267:TUY393274 UEU393267:UEU393274 UOQ393267:UOQ393274 UYM393267:UYM393274 VII393267:VII393274 VSE393267:VSE393274 WCA393267:WCA393274 WLW393267:WLW393274 WVS393267:WVS393274 K458803:K458810 JG458803:JG458810 TC458803:TC458810 ACY458803:ACY458810 AMU458803:AMU458810 AWQ458803:AWQ458810 BGM458803:BGM458810 BQI458803:BQI458810 CAE458803:CAE458810 CKA458803:CKA458810 CTW458803:CTW458810 DDS458803:DDS458810 DNO458803:DNO458810 DXK458803:DXK458810 EHG458803:EHG458810 ERC458803:ERC458810 FAY458803:FAY458810 FKU458803:FKU458810 FUQ458803:FUQ458810 GEM458803:GEM458810 GOI458803:GOI458810 GYE458803:GYE458810 HIA458803:HIA458810 HRW458803:HRW458810 IBS458803:IBS458810 ILO458803:ILO458810 IVK458803:IVK458810 JFG458803:JFG458810 JPC458803:JPC458810 JYY458803:JYY458810 KIU458803:KIU458810 KSQ458803:KSQ458810 LCM458803:LCM458810 LMI458803:LMI458810 LWE458803:LWE458810 MGA458803:MGA458810 MPW458803:MPW458810 MZS458803:MZS458810 NJO458803:NJO458810 NTK458803:NTK458810 ODG458803:ODG458810 ONC458803:ONC458810 OWY458803:OWY458810 PGU458803:PGU458810 PQQ458803:PQQ458810 QAM458803:QAM458810 QKI458803:QKI458810 QUE458803:QUE458810 REA458803:REA458810 RNW458803:RNW458810 RXS458803:RXS458810 SHO458803:SHO458810 SRK458803:SRK458810 TBG458803:TBG458810 TLC458803:TLC458810 TUY458803:TUY458810 UEU458803:UEU458810 UOQ458803:UOQ458810 UYM458803:UYM458810 VII458803:VII458810 VSE458803:VSE458810 WCA458803:WCA458810 WLW458803:WLW458810 WVS458803:WVS458810 K524339:K524346 JG524339:JG524346 TC524339:TC524346 ACY524339:ACY524346 AMU524339:AMU524346 AWQ524339:AWQ524346 BGM524339:BGM524346 BQI524339:BQI524346 CAE524339:CAE524346 CKA524339:CKA524346 CTW524339:CTW524346 DDS524339:DDS524346 DNO524339:DNO524346 DXK524339:DXK524346 EHG524339:EHG524346 ERC524339:ERC524346 FAY524339:FAY524346 FKU524339:FKU524346 FUQ524339:FUQ524346 GEM524339:GEM524346 GOI524339:GOI524346 GYE524339:GYE524346 HIA524339:HIA524346 HRW524339:HRW524346 IBS524339:IBS524346 ILO524339:ILO524346 IVK524339:IVK524346 JFG524339:JFG524346 JPC524339:JPC524346 JYY524339:JYY524346 KIU524339:KIU524346 KSQ524339:KSQ524346 LCM524339:LCM524346 LMI524339:LMI524346 LWE524339:LWE524346 MGA524339:MGA524346 MPW524339:MPW524346 MZS524339:MZS524346 NJO524339:NJO524346 NTK524339:NTK524346 ODG524339:ODG524346 ONC524339:ONC524346 OWY524339:OWY524346 PGU524339:PGU524346 PQQ524339:PQQ524346 QAM524339:QAM524346 QKI524339:QKI524346 QUE524339:QUE524346 REA524339:REA524346 RNW524339:RNW524346 RXS524339:RXS524346 SHO524339:SHO524346 SRK524339:SRK524346 TBG524339:TBG524346 TLC524339:TLC524346 TUY524339:TUY524346 UEU524339:UEU524346 UOQ524339:UOQ524346 UYM524339:UYM524346 VII524339:VII524346 VSE524339:VSE524346 WCA524339:WCA524346 WLW524339:WLW524346 WVS524339:WVS524346 K589875:K589882 JG589875:JG589882 TC589875:TC589882 ACY589875:ACY589882 AMU589875:AMU589882 AWQ589875:AWQ589882 BGM589875:BGM589882 BQI589875:BQI589882 CAE589875:CAE589882 CKA589875:CKA589882 CTW589875:CTW589882 DDS589875:DDS589882 DNO589875:DNO589882 DXK589875:DXK589882 EHG589875:EHG589882 ERC589875:ERC589882 FAY589875:FAY589882 FKU589875:FKU589882 FUQ589875:FUQ589882 GEM589875:GEM589882 GOI589875:GOI589882 GYE589875:GYE589882 HIA589875:HIA589882 HRW589875:HRW589882 IBS589875:IBS589882 ILO589875:ILO589882 IVK589875:IVK589882 JFG589875:JFG589882 JPC589875:JPC589882 JYY589875:JYY589882 KIU589875:KIU589882 KSQ589875:KSQ589882 LCM589875:LCM589882 LMI589875:LMI589882 LWE589875:LWE589882 MGA589875:MGA589882 MPW589875:MPW589882 MZS589875:MZS589882 NJO589875:NJO589882 NTK589875:NTK589882 ODG589875:ODG589882 ONC589875:ONC589882 OWY589875:OWY589882 PGU589875:PGU589882 PQQ589875:PQQ589882 QAM589875:QAM589882 QKI589875:QKI589882 QUE589875:QUE589882 REA589875:REA589882 RNW589875:RNW589882 RXS589875:RXS589882 SHO589875:SHO589882 SRK589875:SRK589882 TBG589875:TBG589882 TLC589875:TLC589882 TUY589875:TUY589882 UEU589875:UEU589882 UOQ589875:UOQ589882 UYM589875:UYM589882 VII589875:VII589882 VSE589875:VSE589882 WCA589875:WCA589882 WLW589875:WLW589882 WVS589875:WVS589882 K655411:K655418 JG655411:JG655418 TC655411:TC655418 ACY655411:ACY655418 AMU655411:AMU655418 AWQ655411:AWQ655418 BGM655411:BGM655418 BQI655411:BQI655418 CAE655411:CAE655418 CKA655411:CKA655418 CTW655411:CTW655418 DDS655411:DDS655418 DNO655411:DNO655418 DXK655411:DXK655418 EHG655411:EHG655418 ERC655411:ERC655418 FAY655411:FAY655418 FKU655411:FKU655418 FUQ655411:FUQ655418 GEM655411:GEM655418 GOI655411:GOI655418 GYE655411:GYE655418 HIA655411:HIA655418 HRW655411:HRW655418 IBS655411:IBS655418 ILO655411:ILO655418 IVK655411:IVK655418 JFG655411:JFG655418 JPC655411:JPC655418 JYY655411:JYY655418 KIU655411:KIU655418 KSQ655411:KSQ655418 LCM655411:LCM655418 LMI655411:LMI655418 LWE655411:LWE655418 MGA655411:MGA655418 MPW655411:MPW655418 MZS655411:MZS655418 NJO655411:NJO655418 NTK655411:NTK655418 ODG655411:ODG655418 ONC655411:ONC655418 OWY655411:OWY655418 PGU655411:PGU655418 PQQ655411:PQQ655418 QAM655411:QAM655418 QKI655411:QKI655418 QUE655411:QUE655418 REA655411:REA655418 RNW655411:RNW655418 RXS655411:RXS655418 SHO655411:SHO655418 SRK655411:SRK655418 TBG655411:TBG655418 TLC655411:TLC655418 TUY655411:TUY655418 UEU655411:UEU655418 UOQ655411:UOQ655418 UYM655411:UYM655418 VII655411:VII655418 VSE655411:VSE655418 WCA655411:WCA655418 WLW655411:WLW655418 WVS655411:WVS655418 K720947:K720954 JG720947:JG720954 TC720947:TC720954 ACY720947:ACY720954 AMU720947:AMU720954 AWQ720947:AWQ720954 BGM720947:BGM720954 BQI720947:BQI720954 CAE720947:CAE720954 CKA720947:CKA720954 CTW720947:CTW720954 DDS720947:DDS720954 DNO720947:DNO720954 DXK720947:DXK720954 EHG720947:EHG720954 ERC720947:ERC720954 FAY720947:FAY720954 FKU720947:FKU720954 FUQ720947:FUQ720954 GEM720947:GEM720954 GOI720947:GOI720954 GYE720947:GYE720954 HIA720947:HIA720954 HRW720947:HRW720954 IBS720947:IBS720954 ILO720947:ILO720954 IVK720947:IVK720954 JFG720947:JFG720954 JPC720947:JPC720954 JYY720947:JYY720954 KIU720947:KIU720954 KSQ720947:KSQ720954 LCM720947:LCM720954 LMI720947:LMI720954 LWE720947:LWE720954 MGA720947:MGA720954 MPW720947:MPW720954 MZS720947:MZS720954 NJO720947:NJO720954 NTK720947:NTK720954 ODG720947:ODG720954 ONC720947:ONC720954 OWY720947:OWY720954 PGU720947:PGU720954 PQQ720947:PQQ720954 QAM720947:QAM720954 QKI720947:QKI720954 QUE720947:QUE720954 REA720947:REA720954 RNW720947:RNW720954 RXS720947:RXS720954 SHO720947:SHO720954 SRK720947:SRK720954 TBG720947:TBG720954 TLC720947:TLC720954 TUY720947:TUY720954 UEU720947:UEU720954 UOQ720947:UOQ720954 UYM720947:UYM720954 VII720947:VII720954 VSE720947:VSE720954 WCA720947:WCA720954 WLW720947:WLW720954 WVS720947:WVS720954 K786483:K786490 JG786483:JG786490 TC786483:TC786490 ACY786483:ACY786490 AMU786483:AMU786490 AWQ786483:AWQ786490 BGM786483:BGM786490 BQI786483:BQI786490 CAE786483:CAE786490 CKA786483:CKA786490 CTW786483:CTW786490 DDS786483:DDS786490 DNO786483:DNO786490 DXK786483:DXK786490 EHG786483:EHG786490 ERC786483:ERC786490 FAY786483:FAY786490 FKU786483:FKU786490 FUQ786483:FUQ786490 GEM786483:GEM786490 GOI786483:GOI786490 GYE786483:GYE786490 HIA786483:HIA786490 HRW786483:HRW786490 IBS786483:IBS786490 ILO786483:ILO786490 IVK786483:IVK786490 JFG786483:JFG786490 JPC786483:JPC786490 JYY786483:JYY786490 KIU786483:KIU786490 KSQ786483:KSQ786490 LCM786483:LCM786490 LMI786483:LMI786490 LWE786483:LWE786490 MGA786483:MGA786490 MPW786483:MPW786490 MZS786483:MZS786490 NJO786483:NJO786490 NTK786483:NTK786490 ODG786483:ODG786490 ONC786483:ONC786490 OWY786483:OWY786490 PGU786483:PGU786490 PQQ786483:PQQ786490 QAM786483:QAM786490 QKI786483:QKI786490 QUE786483:QUE786490 REA786483:REA786490 RNW786483:RNW786490 RXS786483:RXS786490 SHO786483:SHO786490 SRK786483:SRK786490 TBG786483:TBG786490 TLC786483:TLC786490 TUY786483:TUY786490 UEU786483:UEU786490 UOQ786483:UOQ786490 UYM786483:UYM786490 VII786483:VII786490 VSE786483:VSE786490 WCA786483:WCA786490 WLW786483:WLW786490 WVS786483:WVS786490 K852019:K852026 JG852019:JG852026 TC852019:TC852026 ACY852019:ACY852026 AMU852019:AMU852026 AWQ852019:AWQ852026 BGM852019:BGM852026 BQI852019:BQI852026 CAE852019:CAE852026 CKA852019:CKA852026 CTW852019:CTW852026 DDS852019:DDS852026 DNO852019:DNO852026 DXK852019:DXK852026 EHG852019:EHG852026 ERC852019:ERC852026 FAY852019:FAY852026 FKU852019:FKU852026 FUQ852019:FUQ852026 GEM852019:GEM852026 GOI852019:GOI852026 GYE852019:GYE852026 HIA852019:HIA852026 HRW852019:HRW852026 IBS852019:IBS852026 ILO852019:ILO852026 IVK852019:IVK852026 JFG852019:JFG852026 JPC852019:JPC852026 JYY852019:JYY852026 KIU852019:KIU852026 KSQ852019:KSQ852026 LCM852019:LCM852026 LMI852019:LMI852026 LWE852019:LWE852026 MGA852019:MGA852026 MPW852019:MPW852026 MZS852019:MZS852026 NJO852019:NJO852026 NTK852019:NTK852026 ODG852019:ODG852026 ONC852019:ONC852026 OWY852019:OWY852026 PGU852019:PGU852026 PQQ852019:PQQ852026 QAM852019:QAM852026 QKI852019:QKI852026 QUE852019:QUE852026 REA852019:REA852026 RNW852019:RNW852026 RXS852019:RXS852026 SHO852019:SHO852026 SRK852019:SRK852026 TBG852019:TBG852026 TLC852019:TLC852026 TUY852019:TUY852026 UEU852019:UEU852026 UOQ852019:UOQ852026 UYM852019:UYM852026 VII852019:VII852026 VSE852019:VSE852026 WCA852019:WCA852026 WLW852019:WLW852026 WVS852019:WVS852026 K917555:K917562 JG917555:JG917562 TC917555:TC917562 ACY917555:ACY917562 AMU917555:AMU917562 AWQ917555:AWQ917562 BGM917555:BGM917562 BQI917555:BQI917562 CAE917555:CAE917562 CKA917555:CKA917562 CTW917555:CTW917562 DDS917555:DDS917562 DNO917555:DNO917562 DXK917555:DXK917562 EHG917555:EHG917562 ERC917555:ERC917562 FAY917555:FAY917562 FKU917555:FKU917562 FUQ917555:FUQ917562 GEM917555:GEM917562 GOI917555:GOI917562 GYE917555:GYE917562 HIA917555:HIA917562 HRW917555:HRW917562 IBS917555:IBS917562 ILO917555:ILO917562 IVK917555:IVK917562 JFG917555:JFG917562 JPC917555:JPC917562 JYY917555:JYY917562 KIU917555:KIU917562 KSQ917555:KSQ917562 LCM917555:LCM917562 LMI917555:LMI917562 LWE917555:LWE917562 MGA917555:MGA917562 MPW917555:MPW917562 MZS917555:MZS917562 NJO917555:NJO917562 NTK917555:NTK917562 ODG917555:ODG917562 ONC917555:ONC917562 OWY917555:OWY917562 PGU917555:PGU917562 PQQ917555:PQQ917562 QAM917555:QAM917562 QKI917555:QKI917562 QUE917555:QUE917562 REA917555:REA917562 RNW917555:RNW917562 RXS917555:RXS917562 SHO917555:SHO917562 SRK917555:SRK917562 TBG917555:TBG917562 TLC917555:TLC917562 TUY917555:TUY917562 UEU917555:UEU917562 UOQ917555:UOQ917562 UYM917555:UYM917562 VII917555:VII917562 VSE917555:VSE917562 WCA917555:WCA917562 WLW917555:WLW917562 WVS917555:WVS917562 K983091:K983098 JG983091:JG983098 TC983091:TC983098 ACY983091:ACY983098 AMU983091:AMU983098 AWQ983091:AWQ983098 BGM983091:BGM983098 BQI983091:BQI983098 CAE983091:CAE983098 CKA983091:CKA983098 CTW983091:CTW983098 DDS983091:DDS983098 DNO983091:DNO983098 DXK983091:DXK983098 EHG983091:EHG983098 ERC983091:ERC983098 FAY983091:FAY983098 FKU983091:FKU983098 FUQ983091:FUQ983098 GEM983091:GEM983098 GOI983091:GOI983098 GYE983091:GYE983098 HIA983091:HIA983098 HRW983091:HRW983098 IBS983091:IBS983098 ILO983091:ILO983098 IVK983091:IVK983098 JFG983091:JFG983098 JPC983091:JPC983098 JYY983091:JYY983098 KIU983091:KIU983098 KSQ983091:KSQ983098 LCM983091:LCM983098 LMI983091:LMI983098 LWE983091:LWE983098 MGA983091:MGA983098 MPW983091:MPW983098 MZS983091:MZS983098 NJO983091:NJO983098 NTK983091:NTK983098 ODG983091:ODG983098 ONC983091:ONC983098 OWY983091:OWY983098 PGU983091:PGU983098 PQQ983091:PQQ983098 QAM983091:QAM983098 QKI983091:QKI983098 QUE983091:QUE983098 REA983091:REA983098 RNW983091:RNW983098 RXS983091:RXS983098 SHO983091:SHO983098 SRK983091:SRK983098 TBG983091:TBG983098 TLC983091:TLC983098 TUY983091:TUY983098 UEU983091:UEU983098 UOQ983091:UOQ983098 UYM983091:UYM983098 VII983091:VII983098 VSE983091:VSE983098 WCA983091:WCA983098 WLW983091:WLW983098 WVS983091:WVS983098">
      <formula1>$J$163:$J$165</formula1>
    </dataValidation>
    <dataValidation type="textLength" operator="lessThanOrEqual" allowBlank="1" showInputMessage="1" showErrorMessage="1" errorTitle="Description is to long!" error="Maximum of 250 characters.  Please shorten the length of the description." sqref="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list" allowBlank="1" showInputMessage="1" showErrorMessage="1" sqref="WVL983070:WVM983070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66:E65566 IZ65566:JA65566 SV65566:SW65566 ACR65566:ACS65566 AMN65566:AMO65566 AWJ65566:AWK65566 BGF65566:BGG65566 BQB65566:BQC65566 BZX65566:BZY65566 CJT65566:CJU65566 CTP65566:CTQ65566 DDL65566:DDM65566 DNH65566:DNI65566 DXD65566:DXE65566 EGZ65566:EHA65566 EQV65566:EQW65566 FAR65566:FAS65566 FKN65566:FKO65566 FUJ65566:FUK65566 GEF65566:GEG65566 GOB65566:GOC65566 GXX65566:GXY65566 HHT65566:HHU65566 HRP65566:HRQ65566 IBL65566:IBM65566 ILH65566:ILI65566 IVD65566:IVE65566 JEZ65566:JFA65566 JOV65566:JOW65566 JYR65566:JYS65566 KIN65566:KIO65566 KSJ65566:KSK65566 LCF65566:LCG65566 LMB65566:LMC65566 LVX65566:LVY65566 MFT65566:MFU65566 MPP65566:MPQ65566 MZL65566:MZM65566 NJH65566:NJI65566 NTD65566:NTE65566 OCZ65566:ODA65566 OMV65566:OMW65566 OWR65566:OWS65566 PGN65566:PGO65566 PQJ65566:PQK65566 QAF65566:QAG65566 QKB65566:QKC65566 QTX65566:QTY65566 RDT65566:RDU65566 RNP65566:RNQ65566 RXL65566:RXM65566 SHH65566:SHI65566 SRD65566:SRE65566 TAZ65566:TBA65566 TKV65566:TKW65566 TUR65566:TUS65566 UEN65566:UEO65566 UOJ65566:UOK65566 UYF65566:UYG65566 VIB65566:VIC65566 VRX65566:VRY65566 WBT65566:WBU65566 WLP65566:WLQ65566 WVL65566:WVM65566 D131102:E131102 IZ131102:JA131102 SV131102:SW131102 ACR131102:ACS131102 AMN131102:AMO131102 AWJ131102:AWK131102 BGF131102:BGG131102 BQB131102:BQC131102 BZX131102:BZY131102 CJT131102:CJU131102 CTP131102:CTQ131102 DDL131102:DDM131102 DNH131102:DNI131102 DXD131102:DXE131102 EGZ131102:EHA131102 EQV131102:EQW131102 FAR131102:FAS131102 FKN131102:FKO131102 FUJ131102:FUK131102 GEF131102:GEG131102 GOB131102:GOC131102 GXX131102:GXY131102 HHT131102:HHU131102 HRP131102:HRQ131102 IBL131102:IBM131102 ILH131102:ILI131102 IVD131102:IVE131102 JEZ131102:JFA131102 JOV131102:JOW131102 JYR131102:JYS131102 KIN131102:KIO131102 KSJ131102:KSK131102 LCF131102:LCG131102 LMB131102:LMC131102 LVX131102:LVY131102 MFT131102:MFU131102 MPP131102:MPQ131102 MZL131102:MZM131102 NJH131102:NJI131102 NTD131102:NTE131102 OCZ131102:ODA131102 OMV131102:OMW131102 OWR131102:OWS131102 PGN131102:PGO131102 PQJ131102:PQK131102 QAF131102:QAG131102 QKB131102:QKC131102 QTX131102:QTY131102 RDT131102:RDU131102 RNP131102:RNQ131102 RXL131102:RXM131102 SHH131102:SHI131102 SRD131102:SRE131102 TAZ131102:TBA131102 TKV131102:TKW131102 TUR131102:TUS131102 UEN131102:UEO131102 UOJ131102:UOK131102 UYF131102:UYG131102 VIB131102:VIC131102 VRX131102:VRY131102 WBT131102:WBU131102 WLP131102:WLQ131102 WVL131102:WVM131102 D196638:E196638 IZ196638:JA196638 SV196638:SW196638 ACR196638:ACS196638 AMN196638:AMO196638 AWJ196638:AWK196638 BGF196638:BGG196638 BQB196638:BQC196638 BZX196638:BZY196638 CJT196638:CJU196638 CTP196638:CTQ196638 DDL196638:DDM196638 DNH196638:DNI196638 DXD196638:DXE196638 EGZ196638:EHA196638 EQV196638:EQW196638 FAR196638:FAS196638 FKN196638:FKO196638 FUJ196638:FUK196638 GEF196638:GEG196638 GOB196638:GOC196638 GXX196638:GXY196638 HHT196638:HHU196638 HRP196638:HRQ196638 IBL196638:IBM196638 ILH196638:ILI196638 IVD196638:IVE196638 JEZ196638:JFA196638 JOV196638:JOW196638 JYR196638:JYS196638 KIN196638:KIO196638 KSJ196638:KSK196638 LCF196638:LCG196638 LMB196638:LMC196638 LVX196638:LVY196638 MFT196638:MFU196638 MPP196638:MPQ196638 MZL196638:MZM196638 NJH196638:NJI196638 NTD196638:NTE196638 OCZ196638:ODA196638 OMV196638:OMW196638 OWR196638:OWS196638 PGN196638:PGO196638 PQJ196638:PQK196638 QAF196638:QAG196638 QKB196638:QKC196638 QTX196638:QTY196638 RDT196638:RDU196638 RNP196638:RNQ196638 RXL196638:RXM196638 SHH196638:SHI196638 SRD196638:SRE196638 TAZ196638:TBA196638 TKV196638:TKW196638 TUR196638:TUS196638 UEN196638:UEO196638 UOJ196638:UOK196638 UYF196638:UYG196638 VIB196638:VIC196638 VRX196638:VRY196638 WBT196638:WBU196638 WLP196638:WLQ196638 WVL196638:WVM196638 D262174:E262174 IZ262174:JA262174 SV262174:SW262174 ACR262174:ACS262174 AMN262174:AMO262174 AWJ262174:AWK262174 BGF262174:BGG262174 BQB262174:BQC262174 BZX262174:BZY262174 CJT262174:CJU262174 CTP262174:CTQ262174 DDL262174:DDM262174 DNH262174:DNI262174 DXD262174:DXE262174 EGZ262174:EHA262174 EQV262174:EQW262174 FAR262174:FAS262174 FKN262174:FKO262174 FUJ262174:FUK262174 GEF262174:GEG262174 GOB262174:GOC262174 GXX262174:GXY262174 HHT262174:HHU262174 HRP262174:HRQ262174 IBL262174:IBM262174 ILH262174:ILI262174 IVD262174:IVE262174 JEZ262174:JFA262174 JOV262174:JOW262174 JYR262174:JYS262174 KIN262174:KIO262174 KSJ262174:KSK262174 LCF262174:LCG262174 LMB262174:LMC262174 LVX262174:LVY262174 MFT262174:MFU262174 MPP262174:MPQ262174 MZL262174:MZM262174 NJH262174:NJI262174 NTD262174:NTE262174 OCZ262174:ODA262174 OMV262174:OMW262174 OWR262174:OWS262174 PGN262174:PGO262174 PQJ262174:PQK262174 QAF262174:QAG262174 QKB262174:QKC262174 QTX262174:QTY262174 RDT262174:RDU262174 RNP262174:RNQ262174 RXL262174:RXM262174 SHH262174:SHI262174 SRD262174:SRE262174 TAZ262174:TBA262174 TKV262174:TKW262174 TUR262174:TUS262174 UEN262174:UEO262174 UOJ262174:UOK262174 UYF262174:UYG262174 VIB262174:VIC262174 VRX262174:VRY262174 WBT262174:WBU262174 WLP262174:WLQ262174 WVL262174:WVM262174 D327710:E327710 IZ327710:JA327710 SV327710:SW327710 ACR327710:ACS327710 AMN327710:AMO327710 AWJ327710:AWK327710 BGF327710:BGG327710 BQB327710:BQC327710 BZX327710:BZY327710 CJT327710:CJU327710 CTP327710:CTQ327710 DDL327710:DDM327710 DNH327710:DNI327710 DXD327710:DXE327710 EGZ327710:EHA327710 EQV327710:EQW327710 FAR327710:FAS327710 FKN327710:FKO327710 FUJ327710:FUK327710 GEF327710:GEG327710 GOB327710:GOC327710 GXX327710:GXY327710 HHT327710:HHU327710 HRP327710:HRQ327710 IBL327710:IBM327710 ILH327710:ILI327710 IVD327710:IVE327710 JEZ327710:JFA327710 JOV327710:JOW327710 JYR327710:JYS327710 KIN327710:KIO327710 KSJ327710:KSK327710 LCF327710:LCG327710 LMB327710:LMC327710 LVX327710:LVY327710 MFT327710:MFU327710 MPP327710:MPQ327710 MZL327710:MZM327710 NJH327710:NJI327710 NTD327710:NTE327710 OCZ327710:ODA327710 OMV327710:OMW327710 OWR327710:OWS327710 PGN327710:PGO327710 PQJ327710:PQK327710 QAF327710:QAG327710 QKB327710:QKC327710 QTX327710:QTY327710 RDT327710:RDU327710 RNP327710:RNQ327710 RXL327710:RXM327710 SHH327710:SHI327710 SRD327710:SRE327710 TAZ327710:TBA327710 TKV327710:TKW327710 TUR327710:TUS327710 UEN327710:UEO327710 UOJ327710:UOK327710 UYF327710:UYG327710 VIB327710:VIC327710 VRX327710:VRY327710 WBT327710:WBU327710 WLP327710:WLQ327710 WVL327710:WVM327710 D393246:E393246 IZ393246:JA393246 SV393246:SW393246 ACR393246:ACS393246 AMN393246:AMO393246 AWJ393246:AWK393246 BGF393246:BGG393246 BQB393246:BQC393246 BZX393246:BZY393246 CJT393246:CJU393246 CTP393246:CTQ393246 DDL393246:DDM393246 DNH393246:DNI393246 DXD393246:DXE393246 EGZ393246:EHA393246 EQV393246:EQW393246 FAR393246:FAS393246 FKN393246:FKO393246 FUJ393246:FUK393246 GEF393246:GEG393246 GOB393246:GOC393246 GXX393246:GXY393246 HHT393246:HHU393246 HRP393246:HRQ393246 IBL393246:IBM393246 ILH393246:ILI393246 IVD393246:IVE393246 JEZ393246:JFA393246 JOV393246:JOW393246 JYR393246:JYS393246 KIN393246:KIO393246 KSJ393246:KSK393246 LCF393246:LCG393246 LMB393246:LMC393246 LVX393246:LVY393246 MFT393246:MFU393246 MPP393246:MPQ393246 MZL393246:MZM393246 NJH393246:NJI393246 NTD393246:NTE393246 OCZ393246:ODA393246 OMV393246:OMW393246 OWR393246:OWS393246 PGN393246:PGO393246 PQJ393246:PQK393246 QAF393246:QAG393246 QKB393246:QKC393246 QTX393246:QTY393246 RDT393246:RDU393246 RNP393246:RNQ393246 RXL393246:RXM393246 SHH393246:SHI393246 SRD393246:SRE393246 TAZ393246:TBA393246 TKV393246:TKW393246 TUR393246:TUS393246 UEN393246:UEO393246 UOJ393246:UOK393246 UYF393246:UYG393246 VIB393246:VIC393246 VRX393246:VRY393246 WBT393246:WBU393246 WLP393246:WLQ393246 WVL393246:WVM393246 D458782:E458782 IZ458782:JA458782 SV458782:SW458782 ACR458782:ACS458782 AMN458782:AMO458782 AWJ458782:AWK458782 BGF458782:BGG458782 BQB458782:BQC458782 BZX458782:BZY458782 CJT458782:CJU458782 CTP458782:CTQ458782 DDL458782:DDM458782 DNH458782:DNI458782 DXD458782:DXE458782 EGZ458782:EHA458782 EQV458782:EQW458782 FAR458782:FAS458782 FKN458782:FKO458782 FUJ458782:FUK458782 GEF458782:GEG458782 GOB458782:GOC458782 GXX458782:GXY458782 HHT458782:HHU458782 HRP458782:HRQ458782 IBL458782:IBM458782 ILH458782:ILI458782 IVD458782:IVE458782 JEZ458782:JFA458782 JOV458782:JOW458782 JYR458782:JYS458782 KIN458782:KIO458782 KSJ458782:KSK458782 LCF458782:LCG458782 LMB458782:LMC458782 LVX458782:LVY458782 MFT458782:MFU458782 MPP458782:MPQ458782 MZL458782:MZM458782 NJH458782:NJI458782 NTD458782:NTE458782 OCZ458782:ODA458782 OMV458782:OMW458782 OWR458782:OWS458782 PGN458782:PGO458782 PQJ458782:PQK458782 QAF458782:QAG458782 QKB458782:QKC458782 QTX458782:QTY458782 RDT458782:RDU458782 RNP458782:RNQ458782 RXL458782:RXM458782 SHH458782:SHI458782 SRD458782:SRE458782 TAZ458782:TBA458782 TKV458782:TKW458782 TUR458782:TUS458782 UEN458782:UEO458782 UOJ458782:UOK458782 UYF458782:UYG458782 VIB458782:VIC458782 VRX458782:VRY458782 WBT458782:WBU458782 WLP458782:WLQ458782 WVL458782:WVM458782 D524318:E524318 IZ524318:JA524318 SV524318:SW524318 ACR524318:ACS524318 AMN524318:AMO524318 AWJ524318:AWK524318 BGF524318:BGG524318 BQB524318:BQC524318 BZX524318:BZY524318 CJT524318:CJU524318 CTP524318:CTQ524318 DDL524318:DDM524318 DNH524318:DNI524318 DXD524318:DXE524318 EGZ524318:EHA524318 EQV524318:EQW524318 FAR524318:FAS524318 FKN524318:FKO524318 FUJ524318:FUK524318 GEF524318:GEG524318 GOB524318:GOC524318 GXX524318:GXY524318 HHT524318:HHU524318 HRP524318:HRQ524318 IBL524318:IBM524318 ILH524318:ILI524318 IVD524318:IVE524318 JEZ524318:JFA524318 JOV524318:JOW524318 JYR524318:JYS524318 KIN524318:KIO524318 KSJ524318:KSK524318 LCF524318:LCG524318 LMB524318:LMC524318 LVX524318:LVY524318 MFT524318:MFU524318 MPP524318:MPQ524318 MZL524318:MZM524318 NJH524318:NJI524318 NTD524318:NTE524318 OCZ524318:ODA524318 OMV524318:OMW524318 OWR524318:OWS524318 PGN524318:PGO524318 PQJ524318:PQK524318 QAF524318:QAG524318 QKB524318:QKC524318 QTX524318:QTY524318 RDT524318:RDU524318 RNP524318:RNQ524318 RXL524318:RXM524318 SHH524318:SHI524318 SRD524318:SRE524318 TAZ524318:TBA524318 TKV524318:TKW524318 TUR524318:TUS524318 UEN524318:UEO524318 UOJ524318:UOK524318 UYF524318:UYG524318 VIB524318:VIC524318 VRX524318:VRY524318 WBT524318:WBU524318 WLP524318:WLQ524318 WVL524318:WVM524318 D589854:E589854 IZ589854:JA589854 SV589854:SW589854 ACR589854:ACS589854 AMN589854:AMO589854 AWJ589854:AWK589854 BGF589854:BGG589854 BQB589854:BQC589854 BZX589854:BZY589854 CJT589854:CJU589854 CTP589854:CTQ589854 DDL589854:DDM589854 DNH589854:DNI589854 DXD589854:DXE589854 EGZ589854:EHA589854 EQV589854:EQW589854 FAR589854:FAS589854 FKN589854:FKO589854 FUJ589854:FUK589854 GEF589854:GEG589854 GOB589854:GOC589854 GXX589854:GXY589854 HHT589854:HHU589854 HRP589854:HRQ589854 IBL589854:IBM589854 ILH589854:ILI589854 IVD589854:IVE589854 JEZ589854:JFA589854 JOV589854:JOW589854 JYR589854:JYS589854 KIN589854:KIO589854 KSJ589854:KSK589854 LCF589854:LCG589854 LMB589854:LMC589854 LVX589854:LVY589854 MFT589854:MFU589854 MPP589854:MPQ589854 MZL589854:MZM589854 NJH589854:NJI589854 NTD589854:NTE589854 OCZ589854:ODA589854 OMV589854:OMW589854 OWR589854:OWS589854 PGN589854:PGO589854 PQJ589854:PQK589854 QAF589854:QAG589854 QKB589854:QKC589854 QTX589854:QTY589854 RDT589854:RDU589854 RNP589854:RNQ589854 RXL589854:RXM589854 SHH589854:SHI589854 SRD589854:SRE589854 TAZ589854:TBA589854 TKV589854:TKW589854 TUR589854:TUS589854 UEN589854:UEO589854 UOJ589854:UOK589854 UYF589854:UYG589854 VIB589854:VIC589854 VRX589854:VRY589854 WBT589854:WBU589854 WLP589854:WLQ589854 WVL589854:WVM589854 D655390:E655390 IZ655390:JA655390 SV655390:SW655390 ACR655390:ACS655390 AMN655390:AMO655390 AWJ655390:AWK655390 BGF655390:BGG655390 BQB655390:BQC655390 BZX655390:BZY655390 CJT655390:CJU655390 CTP655390:CTQ655390 DDL655390:DDM655390 DNH655390:DNI655390 DXD655390:DXE655390 EGZ655390:EHA655390 EQV655390:EQW655390 FAR655390:FAS655390 FKN655390:FKO655390 FUJ655390:FUK655390 GEF655390:GEG655390 GOB655390:GOC655390 GXX655390:GXY655390 HHT655390:HHU655390 HRP655390:HRQ655390 IBL655390:IBM655390 ILH655390:ILI655390 IVD655390:IVE655390 JEZ655390:JFA655390 JOV655390:JOW655390 JYR655390:JYS655390 KIN655390:KIO655390 KSJ655390:KSK655390 LCF655390:LCG655390 LMB655390:LMC655390 LVX655390:LVY655390 MFT655390:MFU655390 MPP655390:MPQ655390 MZL655390:MZM655390 NJH655390:NJI655390 NTD655390:NTE655390 OCZ655390:ODA655390 OMV655390:OMW655390 OWR655390:OWS655390 PGN655390:PGO655390 PQJ655390:PQK655390 QAF655390:QAG655390 QKB655390:QKC655390 QTX655390:QTY655390 RDT655390:RDU655390 RNP655390:RNQ655390 RXL655390:RXM655390 SHH655390:SHI655390 SRD655390:SRE655390 TAZ655390:TBA655390 TKV655390:TKW655390 TUR655390:TUS655390 UEN655390:UEO655390 UOJ655390:UOK655390 UYF655390:UYG655390 VIB655390:VIC655390 VRX655390:VRY655390 WBT655390:WBU655390 WLP655390:WLQ655390 WVL655390:WVM655390 D720926:E720926 IZ720926:JA720926 SV720926:SW720926 ACR720926:ACS720926 AMN720926:AMO720926 AWJ720926:AWK720926 BGF720926:BGG720926 BQB720926:BQC720926 BZX720926:BZY720926 CJT720926:CJU720926 CTP720926:CTQ720926 DDL720926:DDM720926 DNH720926:DNI720926 DXD720926:DXE720926 EGZ720926:EHA720926 EQV720926:EQW720926 FAR720926:FAS720926 FKN720926:FKO720926 FUJ720926:FUK720926 GEF720926:GEG720926 GOB720926:GOC720926 GXX720926:GXY720926 HHT720926:HHU720926 HRP720926:HRQ720926 IBL720926:IBM720926 ILH720926:ILI720926 IVD720926:IVE720926 JEZ720926:JFA720926 JOV720926:JOW720926 JYR720926:JYS720926 KIN720926:KIO720926 KSJ720926:KSK720926 LCF720926:LCG720926 LMB720926:LMC720926 LVX720926:LVY720926 MFT720926:MFU720926 MPP720926:MPQ720926 MZL720926:MZM720926 NJH720926:NJI720926 NTD720926:NTE720926 OCZ720926:ODA720926 OMV720926:OMW720926 OWR720926:OWS720926 PGN720926:PGO720926 PQJ720926:PQK720926 QAF720926:QAG720926 QKB720926:QKC720926 QTX720926:QTY720926 RDT720926:RDU720926 RNP720926:RNQ720926 RXL720926:RXM720926 SHH720926:SHI720926 SRD720926:SRE720926 TAZ720926:TBA720926 TKV720926:TKW720926 TUR720926:TUS720926 UEN720926:UEO720926 UOJ720926:UOK720926 UYF720926:UYG720926 VIB720926:VIC720926 VRX720926:VRY720926 WBT720926:WBU720926 WLP720926:WLQ720926 WVL720926:WVM720926 D786462:E786462 IZ786462:JA786462 SV786462:SW786462 ACR786462:ACS786462 AMN786462:AMO786462 AWJ786462:AWK786462 BGF786462:BGG786462 BQB786462:BQC786462 BZX786462:BZY786462 CJT786462:CJU786462 CTP786462:CTQ786462 DDL786462:DDM786462 DNH786462:DNI786462 DXD786462:DXE786462 EGZ786462:EHA786462 EQV786462:EQW786462 FAR786462:FAS786462 FKN786462:FKO786462 FUJ786462:FUK786462 GEF786462:GEG786462 GOB786462:GOC786462 GXX786462:GXY786462 HHT786462:HHU786462 HRP786462:HRQ786462 IBL786462:IBM786462 ILH786462:ILI786462 IVD786462:IVE786462 JEZ786462:JFA786462 JOV786462:JOW786462 JYR786462:JYS786462 KIN786462:KIO786462 KSJ786462:KSK786462 LCF786462:LCG786462 LMB786462:LMC786462 LVX786462:LVY786462 MFT786462:MFU786462 MPP786462:MPQ786462 MZL786462:MZM786462 NJH786462:NJI786462 NTD786462:NTE786462 OCZ786462:ODA786462 OMV786462:OMW786462 OWR786462:OWS786462 PGN786462:PGO786462 PQJ786462:PQK786462 QAF786462:QAG786462 QKB786462:QKC786462 QTX786462:QTY786462 RDT786462:RDU786462 RNP786462:RNQ786462 RXL786462:RXM786462 SHH786462:SHI786462 SRD786462:SRE786462 TAZ786462:TBA786462 TKV786462:TKW786462 TUR786462:TUS786462 UEN786462:UEO786462 UOJ786462:UOK786462 UYF786462:UYG786462 VIB786462:VIC786462 VRX786462:VRY786462 WBT786462:WBU786462 WLP786462:WLQ786462 WVL786462:WVM786462 D851998:E851998 IZ851998:JA851998 SV851998:SW851998 ACR851998:ACS851998 AMN851998:AMO851998 AWJ851998:AWK851998 BGF851998:BGG851998 BQB851998:BQC851998 BZX851998:BZY851998 CJT851998:CJU851998 CTP851998:CTQ851998 DDL851998:DDM851998 DNH851998:DNI851998 DXD851998:DXE851998 EGZ851998:EHA851998 EQV851998:EQW851998 FAR851998:FAS851998 FKN851998:FKO851998 FUJ851998:FUK851998 GEF851998:GEG851998 GOB851998:GOC851998 GXX851998:GXY851998 HHT851998:HHU851998 HRP851998:HRQ851998 IBL851998:IBM851998 ILH851998:ILI851998 IVD851998:IVE851998 JEZ851998:JFA851998 JOV851998:JOW851998 JYR851998:JYS851998 KIN851998:KIO851998 KSJ851998:KSK851998 LCF851998:LCG851998 LMB851998:LMC851998 LVX851998:LVY851998 MFT851998:MFU851998 MPP851998:MPQ851998 MZL851998:MZM851998 NJH851998:NJI851998 NTD851998:NTE851998 OCZ851998:ODA851998 OMV851998:OMW851998 OWR851998:OWS851998 PGN851998:PGO851998 PQJ851998:PQK851998 QAF851998:QAG851998 QKB851998:QKC851998 QTX851998:QTY851998 RDT851998:RDU851998 RNP851998:RNQ851998 RXL851998:RXM851998 SHH851998:SHI851998 SRD851998:SRE851998 TAZ851998:TBA851998 TKV851998:TKW851998 TUR851998:TUS851998 UEN851998:UEO851998 UOJ851998:UOK851998 UYF851998:UYG851998 VIB851998:VIC851998 VRX851998:VRY851998 WBT851998:WBU851998 WLP851998:WLQ851998 WVL851998:WVM851998 D917534:E917534 IZ917534:JA917534 SV917534:SW917534 ACR917534:ACS917534 AMN917534:AMO917534 AWJ917534:AWK917534 BGF917534:BGG917534 BQB917534:BQC917534 BZX917534:BZY917534 CJT917534:CJU917534 CTP917534:CTQ917534 DDL917534:DDM917534 DNH917534:DNI917534 DXD917534:DXE917534 EGZ917534:EHA917534 EQV917534:EQW917534 FAR917534:FAS917534 FKN917534:FKO917534 FUJ917534:FUK917534 GEF917534:GEG917534 GOB917534:GOC917534 GXX917534:GXY917534 HHT917534:HHU917534 HRP917534:HRQ917534 IBL917534:IBM917534 ILH917534:ILI917534 IVD917534:IVE917534 JEZ917534:JFA917534 JOV917534:JOW917534 JYR917534:JYS917534 KIN917534:KIO917534 KSJ917534:KSK917534 LCF917534:LCG917534 LMB917534:LMC917534 LVX917534:LVY917534 MFT917534:MFU917534 MPP917534:MPQ917534 MZL917534:MZM917534 NJH917534:NJI917534 NTD917534:NTE917534 OCZ917534:ODA917534 OMV917534:OMW917534 OWR917534:OWS917534 PGN917534:PGO917534 PQJ917534:PQK917534 QAF917534:QAG917534 QKB917534:QKC917534 QTX917534:QTY917534 RDT917534:RDU917534 RNP917534:RNQ917534 RXL917534:RXM917534 SHH917534:SHI917534 SRD917534:SRE917534 TAZ917534:TBA917534 TKV917534:TKW917534 TUR917534:TUS917534 UEN917534:UEO917534 UOJ917534:UOK917534 UYF917534:UYG917534 VIB917534:VIC917534 VRX917534:VRY917534 WBT917534:WBU917534 WLP917534:WLQ917534 WVL917534:WVM917534 D983070:E983070 IZ983070:JA983070 SV983070:SW983070 ACR983070:ACS983070 AMN983070:AMO983070 AWJ983070:AWK983070 BGF983070:BGG983070 BQB983070:BQC983070 BZX983070:BZY983070 CJT983070:CJU983070 CTP983070:CTQ983070 DDL983070:DDM983070 DNH983070:DNI983070 DXD983070:DXE983070 EGZ983070:EHA983070 EQV983070:EQW983070 FAR983070:FAS983070 FKN983070:FKO983070 FUJ983070:FUK983070 GEF983070:GEG983070 GOB983070:GOC983070 GXX983070:GXY983070 HHT983070:HHU983070 HRP983070:HRQ983070 IBL983070:IBM983070 ILH983070:ILI983070 IVD983070:IVE983070 JEZ983070:JFA983070 JOV983070:JOW983070 JYR983070:JYS983070 KIN983070:KIO983070 KSJ983070:KSK983070 LCF983070:LCG983070 LMB983070:LMC983070 LVX983070:LVY983070 MFT983070:MFU983070 MPP983070:MPQ983070 MZL983070:MZM983070 NJH983070:NJI983070 NTD983070:NTE983070 OCZ983070:ODA983070 OMV983070:OMW983070 OWR983070:OWS983070 PGN983070:PGO983070 PQJ983070:PQK983070 QAF983070:QAG983070 QKB983070:QKC983070 QTX983070:QTY983070 RDT983070:RDU983070 RNP983070:RNQ983070 RXL983070:RXM983070 SHH983070:SHI983070 SRD983070:SRE983070 TAZ983070:TBA983070 TKV983070:TKW983070 TUR983070:TUS983070 UEN983070:UEO983070 UOJ983070:UOK983070 UYF983070:UYG983070 VIB983070:VIC983070 VRX983070:VRY983070 WBT983070:WBU983070 WLP983070:WLQ983070 D13:E13">
      <formula1>$C$163:$C$172</formula1>
    </dataValidation>
    <dataValidation type="list" allowBlank="1" showInputMessage="1" showErrorMessage="1" sqref="WVL983071:WVM983071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67:E65567 IZ65567:JA65567 SV65567:SW65567 ACR65567:ACS65567 AMN65567:AMO65567 AWJ65567:AWK65567 BGF65567:BGG65567 BQB65567:BQC65567 BZX65567:BZY65567 CJT65567:CJU65567 CTP65567:CTQ65567 DDL65567:DDM65567 DNH65567:DNI65567 DXD65567:DXE65567 EGZ65567:EHA65567 EQV65567:EQW65567 FAR65567:FAS65567 FKN65567:FKO65567 FUJ65567:FUK65567 GEF65567:GEG65567 GOB65567:GOC65567 GXX65567:GXY65567 HHT65567:HHU65567 HRP65567:HRQ65567 IBL65567:IBM65567 ILH65567:ILI65567 IVD65567:IVE65567 JEZ65567:JFA65567 JOV65567:JOW65567 JYR65567:JYS65567 KIN65567:KIO65567 KSJ65567:KSK65567 LCF65567:LCG65567 LMB65567:LMC65567 LVX65567:LVY65567 MFT65567:MFU65567 MPP65567:MPQ65567 MZL65567:MZM65567 NJH65567:NJI65567 NTD65567:NTE65567 OCZ65567:ODA65567 OMV65567:OMW65567 OWR65567:OWS65567 PGN65567:PGO65567 PQJ65567:PQK65567 QAF65567:QAG65567 QKB65567:QKC65567 QTX65567:QTY65567 RDT65567:RDU65567 RNP65567:RNQ65567 RXL65567:RXM65567 SHH65567:SHI65567 SRD65567:SRE65567 TAZ65567:TBA65567 TKV65567:TKW65567 TUR65567:TUS65567 UEN65567:UEO65567 UOJ65567:UOK65567 UYF65567:UYG65567 VIB65567:VIC65567 VRX65567:VRY65567 WBT65567:WBU65567 WLP65567:WLQ65567 WVL65567:WVM65567 D131103:E131103 IZ131103:JA131103 SV131103:SW131103 ACR131103:ACS131103 AMN131103:AMO131103 AWJ131103:AWK131103 BGF131103:BGG131103 BQB131103:BQC131103 BZX131103:BZY131103 CJT131103:CJU131103 CTP131103:CTQ131103 DDL131103:DDM131103 DNH131103:DNI131103 DXD131103:DXE131103 EGZ131103:EHA131103 EQV131103:EQW131103 FAR131103:FAS131103 FKN131103:FKO131103 FUJ131103:FUK131103 GEF131103:GEG131103 GOB131103:GOC131103 GXX131103:GXY131103 HHT131103:HHU131103 HRP131103:HRQ131103 IBL131103:IBM131103 ILH131103:ILI131103 IVD131103:IVE131103 JEZ131103:JFA131103 JOV131103:JOW131103 JYR131103:JYS131103 KIN131103:KIO131103 KSJ131103:KSK131103 LCF131103:LCG131103 LMB131103:LMC131103 LVX131103:LVY131103 MFT131103:MFU131103 MPP131103:MPQ131103 MZL131103:MZM131103 NJH131103:NJI131103 NTD131103:NTE131103 OCZ131103:ODA131103 OMV131103:OMW131103 OWR131103:OWS131103 PGN131103:PGO131103 PQJ131103:PQK131103 QAF131103:QAG131103 QKB131103:QKC131103 QTX131103:QTY131103 RDT131103:RDU131103 RNP131103:RNQ131103 RXL131103:RXM131103 SHH131103:SHI131103 SRD131103:SRE131103 TAZ131103:TBA131103 TKV131103:TKW131103 TUR131103:TUS131103 UEN131103:UEO131103 UOJ131103:UOK131103 UYF131103:UYG131103 VIB131103:VIC131103 VRX131103:VRY131103 WBT131103:WBU131103 WLP131103:WLQ131103 WVL131103:WVM131103 D196639:E196639 IZ196639:JA196639 SV196639:SW196639 ACR196639:ACS196639 AMN196639:AMO196639 AWJ196639:AWK196639 BGF196639:BGG196639 BQB196639:BQC196639 BZX196639:BZY196639 CJT196639:CJU196639 CTP196639:CTQ196639 DDL196639:DDM196639 DNH196639:DNI196639 DXD196639:DXE196639 EGZ196639:EHA196639 EQV196639:EQW196639 FAR196639:FAS196639 FKN196639:FKO196639 FUJ196639:FUK196639 GEF196639:GEG196639 GOB196639:GOC196639 GXX196639:GXY196639 HHT196639:HHU196639 HRP196639:HRQ196639 IBL196639:IBM196639 ILH196639:ILI196639 IVD196639:IVE196639 JEZ196639:JFA196639 JOV196639:JOW196639 JYR196639:JYS196639 KIN196639:KIO196639 KSJ196639:KSK196639 LCF196639:LCG196639 LMB196639:LMC196639 LVX196639:LVY196639 MFT196639:MFU196639 MPP196639:MPQ196639 MZL196639:MZM196639 NJH196639:NJI196639 NTD196639:NTE196639 OCZ196639:ODA196639 OMV196639:OMW196639 OWR196639:OWS196639 PGN196639:PGO196639 PQJ196639:PQK196639 QAF196639:QAG196639 QKB196639:QKC196639 QTX196639:QTY196639 RDT196639:RDU196639 RNP196639:RNQ196639 RXL196639:RXM196639 SHH196639:SHI196639 SRD196639:SRE196639 TAZ196639:TBA196639 TKV196639:TKW196639 TUR196639:TUS196639 UEN196639:UEO196639 UOJ196639:UOK196639 UYF196639:UYG196639 VIB196639:VIC196639 VRX196639:VRY196639 WBT196639:WBU196639 WLP196639:WLQ196639 WVL196639:WVM196639 D262175:E262175 IZ262175:JA262175 SV262175:SW262175 ACR262175:ACS262175 AMN262175:AMO262175 AWJ262175:AWK262175 BGF262175:BGG262175 BQB262175:BQC262175 BZX262175:BZY262175 CJT262175:CJU262175 CTP262175:CTQ262175 DDL262175:DDM262175 DNH262175:DNI262175 DXD262175:DXE262175 EGZ262175:EHA262175 EQV262175:EQW262175 FAR262175:FAS262175 FKN262175:FKO262175 FUJ262175:FUK262175 GEF262175:GEG262175 GOB262175:GOC262175 GXX262175:GXY262175 HHT262175:HHU262175 HRP262175:HRQ262175 IBL262175:IBM262175 ILH262175:ILI262175 IVD262175:IVE262175 JEZ262175:JFA262175 JOV262175:JOW262175 JYR262175:JYS262175 KIN262175:KIO262175 KSJ262175:KSK262175 LCF262175:LCG262175 LMB262175:LMC262175 LVX262175:LVY262175 MFT262175:MFU262175 MPP262175:MPQ262175 MZL262175:MZM262175 NJH262175:NJI262175 NTD262175:NTE262175 OCZ262175:ODA262175 OMV262175:OMW262175 OWR262175:OWS262175 PGN262175:PGO262175 PQJ262175:PQK262175 QAF262175:QAG262175 QKB262175:QKC262175 QTX262175:QTY262175 RDT262175:RDU262175 RNP262175:RNQ262175 RXL262175:RXM262175 SHH262175:SHI262175 SRD262175:SRE262175 TAZ262175:TBA262175 TKV262175:TKW262175 TUR262175:TUS262175 UEN262175:UEO262175 UOJ262175:UOK262175 UYF262175:UYG262175 VIB262175:VIC262175 VRX262175:VRY262175 WBT262175:WBU262175 WLP262175:WLQ262175 WVL262175:WVM262175 D327711:E327711 IZ327711:JA327711 SV327711:SW327711 ACR327711:ACS327711 AMN327711:AMO327711 AWJ327711:AWK327711 BGF327711:BGG327711 BQB327711:BQC327711 BZX327711:BZY327711 CJT327711:CJU327711 CTP327711:CTQ327711 DDL327711:DDM327711 DNH327711:DNI327711 DXD327711:DXE327711 EGZ327711:EHA327711 EQV327711:EQW327711 FAR327711:FAS327711 FKN327711:FKO327711 FUJ327711:FUK327711 GEF327711:GEG327711 GOB327711:GOC327711 GXX327711:GXY327711 HHT327711:HHU327711 HRP327711:HRQ327711 IBL327711:IBM327711 ILH327711:ILI327711 IVD327711:IVE327711 JEZ327711:JFA327711 JOV327711:JOW327711 JYR327711:JYS327711 KIN327711:KIO327711 KSJ327711:KSK327711 LCF327711:LCG327711 LMB327711:LMC327711 LVX327711:LVY327711 MFT327711:MFU327711 MPP327711:MPQ327711 MZL327711:MZM327711 NJH327711:NJI327711 NTD327711:NTE327711 OCZ327711:ODA327711 OMV327711:OMW327711 OWR327711:OWS327711 PGN327711:PGO327711 PQJ327711:PQK327711 QAF327711:QAG327711 QKB327711:QKC327711 QTX327711:QTY327711 RDT327711:RDU327711 RNP327711:RNQ327711 RXL327711:RXM327711 SHH327711:SHI327711 SRD327711:SRE327711 TAZ327711:TBA327711 TKV327711:TKW327711 TUR327711:TUS327711 UEN327711:UEO327711 UOJ327711:UOK327711 UYF327711:UYG327711 VIB327711:VIC327711 VRX327711:VRY327711 WBT327711:WBU327711 WLP327711:WLQ327711 WVL327711:WVM327711 D393247:E393247 IZ393247:JA393247 SV393247:SW393247 ACR393247:ACS393247 AMN393247:AMO393247 AWJ393247:AWK393247 BGF393247:BGG393247 BQB393247:BQC393247 BZX393247:BZY393247 CJT393247:CJU393247 CTP393247:CTQ393247 DDL393247:DDM393247 DNH393247:DNI393247 DXD393247:DXE393247 EGZ393247:EHA393247 EQV393247:EQW393247 FAR393247:FAS393247 FKN393247:FKO393247 FUJ393247:FUK393247 GEF393247:GEG393247 GOB393247:GOC393247 GXX393247:GXY393247 HHT393247:HHU393247 HRP393247:HRQ393247 IBL393247:IBM393247 ILH393247:ILI393247 IVD393247:IVE393247 JEZ393247:JFA393247 JOV393247:JOW393247 JYR393247:JYS393247 KIN393247:KIO393247 KSJ393247:KSK393247 LCF393247:LCG393247 LMB393247:LMC393247 LVX393247:LVY393247 MFT393247:MFU393247 MPP393247:MPQ393247 MZL393247:MZM393247 NJH393247:NJI393247 NTD393247:NTE393247 OCZ393247:ODA393247 OMV393247:OMW393247 OWR393247:OWS393247 PGN393247:PGO393247 PQJ393247:PQK393247 QAF393247:QAG393247 QKB393247:QKC393247 QTX393247:QTY393247 RDT393247:RDU393247 RNP393247:RNQ393247 RXL393247:RXM393247 SHH393247:SHI393247 SRD393247:SRE393247 TAZ393247:TBA393247 TKV393247:TKW393247 TUR393247:TUS393247 UEN393247:UEO393247 UOJ393247:UOK393247 UYF393247:UYG393247 VIB393247:VIC393247 VRX393247:VRY393247 WBT393247:WBU393247 WLP393247:WLQ393247 WVL393247:WVM393247 D458783:E458783 IZ458783:JA458783 SV458783:SW458783 ACR458783:ACS458783 AMN458783:AMO458783 AWJ458783:AWK458783 BGF458783:BGG458783 BQB458783:BQC458783 BZX458783:BZY458783 CJT458783:CJU458783 CTP458783:CTQ458783 DDL458783:DDM458783 DNH458783:DNI458783 DXD458783:DXE458783 EGZ458783:EHA458783 EQV458783:EQW458783 FAR458783:FAS458783 FKN458783:FKO458783 FUJ458783:FUK458783 GEF458783:GEG458783 GOB458783:GOC458783 GXX458783:GXY458783 HHT458783:HHU458783 HRP458783:HRQ458783 IBL458783:IBM458783 ILH458783:ILI458783 IVD458783:IVE458783 JEZ458783:JFA458783 JOV458783:JOW458783 JYR458783:JYS458783 KIN458783:KIO458783 KSJ458783:KSK458783 LCF458783:LCG458783 LMB458783:LMC458783 LVX458783:LVY458783 MFT458783:MFU458783 MPP458783:MPQ458783 MZL458783:MZM458783 NJH458783:NJI458783 NTD458783:NTE458783 OCZ458783:ODA458783 OMV458783:OMW458783 OWR458783:OWS458783 PGN458783:PGO458783 PQJ458783:PQK458783 QAF458783:QAG458783 QKB458783:QKC458783 QTX458783:QTY458783 RDT458783:RDU458783 RNP458783:RNQ458783 RXL458783:RXM458783 SHH458783:SHI458783 SRD458783:SRE458783 TAZ458783:TBA458783 TKV458783:TKW458783 TUR458783:TUS458783 UEN458783:UEO458783 UOJ458783:UOK458783 UYF458783:UYG458783 VIB458783:VIC458783 VRX458783:VRY458783 WBT458783:WBU458783 WLP458783:WLQ458783 WVL458783:WVM458783 D524319:E524319 IZ524319:JA524319 SV524319:SW524319 ACR524319:ACS524319 AMN524319:AMO524319 AWJ524319:AWK524319 BGF524319:BGG524319 BQB524319:BQC524319 BZX524319:BZY524319 CJT524319:CJU524319 CTP524319:CTQ524319 DDL524319:DDM524319 DNH524319:DNI524319 DXD524319:DXE524319 EGZ524319:EHA524319 EQV524319:EQW524319 FAR524319:FAS524319 FKN524319:FKO524319 FUJ524319:FUK524319 GEF524319:GEG524319 GOB524319:GOC524319 GXX524319:GXY524319 HHT524319:HHU524319 HRP524319:HRQ524319 IBL524319:IBM524319 ILH524319:ILI524319 IVD524319:IVE524319 JEZ524319:JFA524319 JOV524319:JOW524319 JYR524319:JYS524319 KIN524319:KIO524319 KSJ524319:KSK524319 LCF524319:LCG524319 LMB524319:LMC524319 LVX524319:LVY524319 MFT524319:MFU524319 MPP524319:MPQ524319 MZL524319:MZM524319 NJH524319:NJI524319 NTD524319:NTE524319 OCZ524319:ODA524319 OMV524319:OMW524319 OWR524319:OWS524319 PGN524319:PGO524319 PQJ524319:PQK524319 QAF524319:QAG524319 QKB524319:QKC524319 QTX524319:QTY524319 RDT524319:RDU524319 RNP524319:RNQ524319 RXL524319:RXM524319 SHH524319:SHI524319 SRD524319:SRE524319 TAZ524319:TBA524319 TKV524319:TKW524319 TUR524319:TUS524319 UEN524319:UEO524319 UOJ524319:UOK524319 UYF524319:UYG524319 VIB524319:VIC524319 VRX524319:VRY524319 WBT524319:WBU524319 WLP524319:WLQ524319 WVL524319:WVM524319 D589855:E589855 IZ589855:JA589855 SV589855:SW589855 ACR589855:ACS589855 AMN589855:AMO589855 AWJ589855:AWK589855 BGF589855:BGG589855 BQB589855:BQC589855 BZX589855:BZY589855 CJT589855:CJU589855 CTP589855:CTQ589855 DDL589855:DDM589855 DNH589855:DNI589855 DXD589855:DXE589855 EGZ589855:EHA589855 EQV589855:EQW589855 FAR589855:FAS589855 FKN589855:FKO589855 FUJ589855:FUK589855 GEF589855:GEG589855 GOB589855:GOC589855 GXX589855:GXY589855 HHT589855:HHU589855 HRP589855:HRQ589855 IBL589855:IBM589855 ILH589855:ILI589855 IVD589855:IVE589855 JEZ589855:JFA589855 JOV589855:JOW589855 JYR589855:JYS589855 KIN589855:KIO589855 KSJ589855:KSK589855 LCF589855:LCG589855 LMB589855:LMC589855 LVX589855:LVY589855 MFT589855:MFU589855 MPP589855:MPQ589855 MZL589855:MZM589855 NJH589855:NJI589855 NTD589855:NTE589855 OCZ589855:ODA589855 OMV589855:OMW589855 OWR589855:OWS589855 PGN589855:PGO589855 PQJ589855:PQK589855 QAF589855:QAG589855 QKB589855:QKC589855 QTX589855:QTY589855 RDT589855:RDU589855 RNP589855:RNQ589855 RXL589855:RXM589855 SHH589855:SHI589855 SRD589855:SRE589855 TAZ589855:TBA589855 TKV589855:TKW589855 TUR589855:TUS589855 UEN589855:UEO589855 UOJ589855:UOK589855 UYF589855:UYG589855 VIB589855:VIC589855 VRX589855:VRY589855 WBT589855:WBU589855 WLP589855:WLQ589855 WVL589855:WVM589855 D655391:E655391 IZ655391:JA655391 SV655391:SW655391 ACR655391:ACS655391 AMN655391:AMO655391 AWJ655391:AWK655391 BGF655391:BGG655391 BQB655391:BQC655391 BZX655391:BZY655391 CJT655391:CJU655391 CTP655391:CTQ655391 DDL655391:DDM655391 DNH655391:DNI655391 DXD655391:DXE655391 EGZ655391:EHA655391 EQV655391:EQW655391 FAR655391:FAS655391 FKN655391:FKO655391 FUJ655391:FUK655391 GEF655391:GEG655391 GOB655391:GOC655391 GXX655391:GXY655391 HHT655391:HHU655391 HRP655391:HRQ655391 IBL655391:IBM655391 ILH655391:ILI655391 IVD655391:IVE655391 JEZ655391:JFA655391 JOV655391:JOW655391 JYR655391:JYS655391 KIN655391:KIO655391 KSJ655391:KSK655391 LCF655391:LCG655391 LMB655391:LMC655391 LVX655391:LVY655391 MFT655391:MFU655391 MPP655391:MPQ655391 MZL655391:MZM655391 NJH655391:NJI655391 NTD655391:NTE655391 OCZ655391:ODA655391 OMV655391:OMW655391 OWR655391:OWS655391 PGN655391:PGO655391 PQJ655391:PQK655391 QAF655391:QAG655391 QKB655391:QKC655391 QTX655391:QTY655391 RDT655391:RDU655391 RNP655391:RNQ655391 RXL655391:RXM655391 SHH655391:SHI655391 SRD655391:SRE655391 TAZ655391:TBA655391 TKV655391:TKW655391 TUR655391:TUS655391 UEN655391:UEO655391 UOJ655391:UOK655391 UYF655391:UYG655391 VIB655391:VIC655391 VRX655391:VRY655391 WBT655391:WBU655391 WLP655391:WLQ655391 WVL655391:WVM655391 D720927:E720927 IZ720927:JA720927 SV720927:SW720927 ACR720927:ACS720927 AMN720927:AMO720927 AWJ720927:AWK720927 BGF720927:BGG720927 BQB720927:BQC720927 BZX720927:BZY720927 CJT720927:CJU720927 CTP720927:CTQ720927 DDL720927:DDM720927 DNH720927:DNI720927 DXD720927:DXE720927 EGZ720927:EHA720927 EQV720927:EQW720927 FAR720927:FAS720927 FKN720927:FKO720927 FUJ720927:FUK720927 GEF720927:GEG720927 GOB720927:GOC720927 GXX720927:GXY720927 HHT720927:HHU720927 HRP720927:HRQ720927 IBL720927:IBM720927 ILH720927:ILI720927 IVD720927:IVE720927 JEZ720927:JFA720927 JOV720927:JOW720927 JYR720927:JYS720927 KIN720927:KIO720927 KSJ720927:KSK720927 LCF720927:LCG720927 LMB720927:LMC720927 LVX720927:LVY720927 MFT720927:MFU720927 MPP720927:MPQ720927 MZL720927:MZM720927 NJH720927:NJI720927 NTD720927:NTE720927 OCZ720927:ODA720927 OMV720927:OMW720927 OWR720927:OWS720927 PGN720927:PGO720927 PQJ720927:PQK720927 QAF720927:QAG720927 QKB720927:QKC720927 QTX720927:QTY720927 RDT720927:RDU720927 RNP720927:RNQ720927 RXL720927:RXM720927 SHH720927:SHI720927 SRD720927:SRE720927 TAZ720927:TBA720927 TKV720927:TKW720927 TUR720927:TUS720927 UEN720927:UEO720927 UOJ720927:UOK720927 UYF720927:UYG720927 VIB720927:VIC720927 VRX720927:VRY720927 WBT720927:WBU720927 WLP720927:WLQ720927 WVL720927:WVM720927 D786463:E786463 IZ786463:JA786463 SV786463:SW786463 ACR786463:ACS786463 AMN786463:AMO786463 AWJ786463:AWK786463 BGF786463:BGG786463 BQB786463:BQC786463 BZX786463:BZY786463 CJT786463:CJU786463 CTP786463:CTQ786463 DDL786463:DDM786463 DNH786463:DNI786463 DXD786463:DXE786463 EGZ786463:EHA786463 EQV786463:EQW786463 FAR786463:FAS786463 FKN786463:FKO786463 FUJ786463:FUK786463 GEF786463:GEG786463 GOB786463:GOC786463 GXX786463:GXY786463 HHT786463:HHU786463 HRP786463:HRQ786463 IBL786463:IBM786463 ILH786463:ILI786463 IVD786463:IVE786463 JEZ786463:JFA786463 JOV786463:JOW786463 JYR786463:JYS786463 KIN786463:KIO786463 KSJ786463:KSK786463 LCF786463:LCG786463 LMB786463:LMC786463 LVX786463:LVY786463 MFT786463:MFU786463 MPP786463:MPQ786463 MZL786463:MZM786463 NJH786463:NJI786463 NTD786463:NTE786463 OCZ786463:ODA786463 OMV786463:OMW786463 OWR786463:OWS786463 PGN786463:PGO786463 PQJ786463:PQK786463 QAF786463:QAG786463 QKB786463:QKC786463 QTX786463:QTY786463 RDT786463:RDU786463 RNP786463:RNQ786463 RXL786463:RXM786463 SHH786463:SHI786463 SRD786463:SRE786463 TAZ786463:TBA786463 TKV786463:TKW786463 TUR786463:TUS786463 UEN786463:UEO786463 UOJ786463:UOK786463 UYF786463:UYG786463 VIB786463:VIC786463 VRX786463:VRY786463 WBT786463:WBU786463 WLP786463:WLQ786463 WVL786463:WVM786463 D851999:E851999 IZ851999:JA851999 SV851999:SW851999 ACR851999:ACS851999 AMN851999:AMO851999 AWJ851999:AWK851999 BGF851999:BGG851999 BQB851999:BQC851999 BZX851999:BZY851999 CJT851999:CJU851999 CTP851999:CTQ851999 DDL851999:DDM851999 DNH851999:DNI851999 DXD851999:DXE851999 EGZ851999:EHA851999 EQV851999:EQW851999 FAR851999:FAS851999 FKN851999:FKO851999 FUJ851999:FUK851999 GEF851999:GEG851999 GOB851999:GOC851999 GXX851999:GXY851999 HHT851999:HHU851999 HRP851999:HRQ851999 IBL851999:IBM851999 ILH851999:ILI851999 IVD851999:IVE851999 JEZ851999:JFA851999 JOV851999:JOW851999 JYR851999:JYS851999 KIN851999:KIO851999 KSJ851999:KSK851999 LCF851999:LCG851999 LMB851999:LMC851999 LVX851999:LVY851999 MFT851999:MFU851999 MPP851999:MPQ851999 MZL851999:MZM851999 NJH851999:NJI851999 NTD851999:NTE851999 OCZ851999:ODA851999 OMV851999:OMW851999 OWR851999:OWS851999 PGN851999:PGO851999 PQJ851999:PQK851999 QAF851999:QAG851999 QKB851999:QKC851999 QTX851999:QTY851999 RDT851999:RDU851999 RNP851999:RNQ851999 RXL851999:RXM851999 SHH851999:SHI851999 SRD851999:SRE851999 TAZ851999:TBA851999 TKV851999:TKW851999 TUR851999:TUS851999 UEN851999:UEO851999 UOJ851999:UOK851999 UYF851999:UYG851999 VIB851999:VIC851999 VRX851999:VRY851999 WBT851999:WBU851999 WLP851999:WLQ851999 WVL851999:WVM851999 D917535:E917535 IZ917535:JA917535 SV917535:SW917535 ACR917535:ACS917535 AMN917535:AMO917535 AWJ917535:AWK917535 BGF917535:BGG917535 BQB917535:BQC917535 BZX917535:BZY917535 CJT917535:CJU917535 CTP917535:CTQ917535 DDL917535:DDM917535 DNH917535:DNI917535 DXD917535:DXE917535 EGZ917535:EHA917535 EQV917535:EQW917535 FAR917535:FAS917535 FKN917535:FKO917535 FUJ917535:FUK917535 GEF917535:GEG917535 GOB917535:GOC917535 GXX917535:GXY917535 HHT917535:HHU917535 HRP917535:HRQ917535 IBL917535:IBM917535 ILH917535:ILI917535 IVD917535:IVE917535 JEZ917535:JFA917535 JOV917535:JOW917535 JYR917535:JYS917535 KIN917535:KIO917535 KSJ917535:KSK917535 LCF917535:LCG917535 LMB917535:LMC917535 LVX917535:LVY917535 MFT917535:MFU917535 MPP917535:MPQ917535 MZL917535:MZM917535 NJH917535:NJI917535 NTD917535:NTE917535 OCZ917535:ODA917535 OMV917535:OMW917535 OWR917535:OWS917535 PGN917535:PGO917535 PQJ917535:PQK917535 QAF917535:QAG917535 QKB917535:QKC917535 QTX917535:QTY917535 RDT917535:RDU917535 RNP917535:RNQ917535 RXL917535:RXM917535 SHH917535:SHI917535 SRD917535:SRE917535 TAZ917535:TBA917535 TKV917535:TKW917535 TUR917535:TUS917535 UEN917535:UEO917535 UOJ917535:UOK917535 UYF917535:UYG917535 VIB917535:VIC917535 VRX917535:VRY917535 WBT917535:WBU917535 WLP917535:WLQ917535 WVL917535:WVM917535 D983071:E983071 IZ983071:JA983071 SV983071:SW983071 ACR983071:ACS983071 AMN983071:AMO983071 AWJ983071:AWK983071 BGF983071:BGG983071 BQB983071:BQC983071 BZX983071:BZY983071 CJT983071:CJU983071 CTP983071:CTQ983071 DDL983071:DDM983071 DNH983071:DNI983071 DXD983071:DXE983071 EGZ983071:EHA983071 EQV983071:EQW983071 FAR983071:FAS983071 FKN983071:FKO983071 FUJ983071:FUK983071 GEF983071:GEG983071 GOB983071:GOC983071 GXX983071:GXY983071 HHT983071:HHU983071 HRP983071:HRQ983071 IBL983071:IBM983071 ILH983071:ILI983071 IVD983071:IVE983071 JEZ983071:JFA983071 JOV983071:JOW983071 JYR983071:JYS983071 KIN983071:KIO983071 KSJ983071:KSK983071 LCF983071:LCG983071 LMB983071:LMC983071 LVX983071:LVY983071 MFT983071:MFU983071 MPP983071:MPQ983071 MZL983071:MZM983071 NJH983071:NJI983071 NTD983071:NTE983071 OCZ983071:ODA983071 OMV983071:OMW983071 OWR983071:OWS983071 PGN983071:PGO983071 PQJ983071:PQK983071 QAF983071:QAG983071 QKB983071:QKC983071 QTX983071:QTY983071 RDT983071:RDU983071 RNP983071:RNQ983071 RXL983071:RXM983071 SHH983071:SHI983071 SRD983071:SRE983071 TAZ983071:TBA983071 TKV983071:TKW983071 TUR983071:TUS983071 UEN983071:UEO983071 UOJ983071:UOK983071 UYF983071:UYG983071 VIB983071:VIC983071 VRX983071:VRY983071 WBT983071:WBU983071 WLP983071:WLQ983071 D14:E14">
      <formula1>$D$163:$D$167</formula1>
    </dataValidation>
    <dataValidation type="list" allowBlank="1" showInputMessage="1" showErrorMessage="1" sqref="WVL983073:WVM983073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D16:E16">
      <formula1>$E$163:$E$168</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r:id="rId5">
            <anchor moveWithCells="1">
              <from>
                <xdr:col>3</xdr:col>
                <xdr:colOff>95250</xdr:colOff>
                <xdr:row>16</xdr:row>
                <xdr:rowOff>47625</xdr:rowOff>
              </from>
              <to>
                <xdr:col>3</xdr:col>
                <xdr:colOff>990600</xdr:colOff>
                <xdr:row>16</xdr:row>
                <xdr:rowOff>257175</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r:id="rId7">
            <anchor moveWithCells="1">
              <from>
                <xdr:col>3</xdr:col>
                <xdr:colOff>962025</xdr:colOff>
                <xdr:row>16</xdr:row>
                <xdr:rowOff>47625</xdr:rowOff>
              </from>
              <to>
                <xdr:col>3</xdr:col>
                <xdr:colOff>1838325</xdr:colOff>
                <xdr:row>16</xdr:row>
                <xdr:rowOff>257175</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r:id="rId9">
            <anchor moveWithCells="1">
              <from>
                <xdr:col>3</xdr:col>
                <xdr:colOff>2124075</xdr:colOff>
                <xdr:row>16</xdr:row>
                <xdr:rowOff>57150</xdr:rowOff>
              </from>
              <to>
                <xdr:col>3</xdr:col>
                <xdr:colOff>3076575</xdr:colOff>
                <xdr:row>16</xdr:row>
                <xdr:rowOff>266700</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r:id="rId11">
            <anchor moveWithCells="1">
              <from>
                <xdr:col>3</xdr:col>
                <xdr:colOff>3267075</xdr:colOff>
                <xdr:row>16</xdr:row>
                <xdr:rowOff>47625</xdr:rowOff>
              </from>
              <to>
                <xdr:col>3</xdr:col>
                <xdr:colOff>4276725</xdr:colOff>
                <xdr:row>16</xdr:row>
                <xdr:rowOff>257175</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63" t="s">
        <v>13</v>
      </c>
      <c r="B1" s="463"/>
      <c r="C1" s="463"/>
      <c r="D1" s="463"/>
      <c r="E1" s="463"/>
      <c r="F1" s="463"/>
      <c r="G1" s="463"/>
      <c r="H1" s="463"/>
      <c r="I1" s="463"/>
      <c r="J1" s="463"/>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s="3" customFormat="1" ht="21" thickBot="1" x14ac:dyDescent="0.35">
      <c r="A2" s="69"/>
      <c r="B2" s="69"/>
      <c r="C2" s="69"/>
      <c r="D2" s="69"/>
      <c r="E2" s="69"/>
      <c r="F2" s="69"/>
      <c r="G2" s="69"/>
      <c r="H2" s="69"/>
      <c r="I2" s="69"/>
      <c r="J2" s="69"/>
      <c r="N2" s="10"/>
      <c r="O2" s="10"/>
      <c r="P2" s="10"/>
      <c r="Q2" s="10"/>
      <c r="R2" s="10"/>
      <c r="S2" s="10"/>
      <c r="T2" s="10"/>
      <c r="U2" s="10"/>
      <c r="V2" s="10"/>
      <c r="W2" s="10"/>
      <c r="X2" s="10"/>
      <c r="Y2" s="10"/>
      <c r="Z2" s="10"/>
      <c r="AA2" s="10"/>
      <c r="AB2" s="10"/>
      <c r="AC2" s="10"/>
      <c r="AD2" s="10"/>
      <c r="AE2" s="10"/>
      <c r="AF2" s="10"/>
      <c r="AG2" s="10"/>
      <c r="AH2" s="10"/>
      <c r="AI2" s="10"/>
      <c r="AJ2" s="10"/>
      <c r="AK2" s="10"/>
      <c r="AL2" s="10"/>
    </row>
    <row r="3" spans="1:38" s="3" customFormat="1" ht="15" customHeight="1" x14ac:dyDescent="0.3">
      <c r="A3" s="69"/>
      <c r="B3" s="464" t="s">
        <v>55</v>
      </c>
      <c r="C3" s="70" t="s">
        <v>124</v>
      </c>
      <c r="D3" s="466" t="s">
        <v>125</v>
      </c>
      <c r="E3" s="467"/>
      <c r="F3" s="468"/>
      <c r="G3" s="469" t="s">
        <v>126</v>
      </c>
      <c r="H3" s="69"/>
      <c r="I3" s="69"/>
      <c r="J3" s="69"/>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ht="15" customHeight="1" x14ac:dyDescent="0.25">
      <c r="B4" s="465"/>
      <c r="C4" s="71">
        <v>3</v>
      </c>
      <c r="D4" s="72">
        <v>1</v>
      </c>
      <c r="E4" s="73">
        <v>2</v>
      </c>
      <c r="F4" s="74">
        <v>3</v>
      </c>
      <c r="G4" s="470"/>
    </row>
    <row r="5" spans="1:38" ht="15" customHeight="1" x14ac:dyDescent="0.25">
      <c r="B5" s="465"/>
      <c r="C5" s="75" t="str">
        <f>D5</f>
        <v>Operation of Existing Pulverized Coal Power Plant</v>
      </c>
      <c r="D5" s="471" t="str">
        <f>'Data Summary'!D4</f>
        <v>Operation of Existing Pulverized Coal Power Plant</v>
      </c>
      <c r="E5" s="472"/>
      <c r="F5" s="473"/>
      <c r="G5" s="470"/>
    </row>
    <row r="6" spans="1:38" x14ac:dyDescent="0.25">
      <c r="B6" s="465"/>
      <c r="C6" s="76" t="str">
        <f>HLOOKUP($C$4,$D$4:$F$13,3,FALSE)</f>
        <v>Scenario 3 Name</v>
      </c>
      <c r="D6" s="77" t="s">
        <v>127</v>
      </c>
      <c r="E6" s="78" t="s">
        <v>128</v>
      </c>
      <c r="F6" s="79" t="s">
        <v>129</v>
      </c>
      <c r="G6" s="470"/>
    </row>
    <row r="7" spans="1:38" ht="15" customHeight="1" x14ac:dyDescent="0.25">
      <c r="B7" s="80" t="s">
        <v>130</v>
      </c>
      <c r="C7" s="81">
        <f>HLOOKUP($C$4,$D$4:$F$13,4,FALSE)</f>
        <v>0</v>
      </c>
      <c r="D7" s="82"/>
      <c r="E7" s="83"/>
      <c r="F7" s="84"/>
      <c r="G7" s="85" t="s">
        <v>131</v>
      </c>
    </row>
    <row r="8" spans="1:38" ht="15" customHeight="1" x14ac:dyDescent="0.25">
      <c r="B8" s="86" t="s">
        <v>132</v>
      </c>
      <c r="C8" s="87">
        <f>HLOOKUP($C$4,$D$4:$F$13,5,FALSE)</f>
        <v>0</v>
      </c>
      <c r="D8" s="88"/>
      <c r="E8" s="89"/>
      <c r="F8" s="90"/>
      <c r="G8" s="91"/>
    </row>
    <row r="9" spans="1:38" ht="15" customHeight="1" x14ac:dyDescent="0.25">
      <c r="B9" s="92"/>
      <c r="C9" s="93">
        <f>HLOOKUP($C$4,$D$4:$F$13,6,FALSE)</f>
        <v>0</v>
      </c>
      <c r="D9" s="94"/>
      <c r="E9" s="95"/>
      <c r="F9" s="96"/>
      <c r="G9" s="91"/>
    </row>
    <row r="10" spans="1:38" ht="15" customHeight="1" x14ac:dyDescent="0.25">
      <c r="B10" s="92"/>
      <c r="C10" s="93">
        <f>HLOOKUP($C$4,$D$4:$F$13,7,FALSE)</f>
        <v>0</v>
      </c>
      <c r="D10" s="94"/>
      <c r="E10" s="95"/>
      <c r="F10" s="96"/>
      <c r="G10" s="91"/>
    </row>
    <row r="11" spans="1:38" ht="15" customHeight="1" x14ac:dyDescent="0.25">
      <c r="B11" s="92"/>
      <c r="C11" s="97">
        <f>HLOOKUP($C$4,$D$4:$F$13,8,FALSE)</f>
        <v>0</v>
      </c>
      <c r="D11" s="98"/>
      <c r="E11" s="99"/>
      <c r="F11" s="100"/>
      <c r="G11" s="91"/>
    </row>
    <row r="12" spans="1:38" ht="15" customHeight="1" x14ac:dyDescent="0.25">
      <c r="B12" s="92"/>
      <c r="C12" s="97">
        <f>HLOOKUP($C$4,$D$4:$F$13,9,FALSE)</f>
        <v>0</v>
      </c>
      <c r="D12" s="98"/>
      <c r="E12" s="99"/>
      <c r="F12" s="100"/>
      <c r="G12" s="91"/>
    </row>
    <row r="13" spans="1:38" ht="15" customHeight="1" thickBot="1" x14ac:dyDescent="0.3">
      <c r="B13" s="101"/>
      <c r="C13" s="102">
        <f>HLOOKUP($C$4,$D$4:$F$13,10,FALSE)</f>
        <v>0</v>
      </c>
      <c r="D13" s="103"/>
      <c r="E13" s="104"/>
      <c r="F13" s="105"/>
      <c r="G13" s="10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7" t="s">
        <v>133</v>
      </c>
    </row>
    <row r="20" spans="2:7" x14ac:dyDescent="0.25">
      <c r="B20" s="108" t="s">
        <v>125</v>
      </c>
      <c r="C20" s="474" t="s">
        <v>9</v>
      </c>
      <c r="D20" s="474"/>
      <c r="E20" s="474"/>
      <c r="F20" s="474"/>
      <c r="G20" s="474"/>
    </row>
    <row r="21" spans="2:7" ht="30" customHeight="1" x14ac:dyDescent="0.25">
      <c r="B21" s="109">
        <v>1</v>
      </c>
      <c r="C21" s="460" t="s">
        <v>134</v>
      </c>
      <c r="D21" s="460"/>
      <c r="E21" s="460"/>
      <c r="F21" s="460"/>
      <c r="G21" s="460"/>
    </row>
    <row r="22" spans="2:7" ht="30" customHeight="1" x14ac:dyDescent="0.25">
      <c r="B22" s="109">
        <v>2</v>
      </c>
      <c r="C22" s="461"/>
      <c r="D22" s="461"/>
      <c r="E22" s="461"/>
      <c r="F22" s="461"/>
      <c r="G22" s="461"/>
    </row>
    <row r="23" spans="2:7" ht="30" customHeight="1" x14ac:dyDescent="0.25">
      <c r="B23" s="110">
        <v>3</v>
      </c>
      <c r="C23" s="462"/>
      <c r="D23" s="462"/>
      <c r="E23" s="462"/>
      <c r="F23" s="462"/>
      <c r="G23" s="462"/>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B1" workbookViewId="0">
      <selection activeCell="B20" sqref="B20"/>
    </sheetView>
  </sheetViews>
  <sheetFormatPr defaultColWidth="36.85546875" defaultRowHeight="12.75" customHeight="1" x14ac:dyDescent="0.25"/>
  <cols>
    <col min="1" max="1" width="18.5703125" style="167" customWidth="1"/>
    <col min="2" max="10" width="31.42578125" style="166" customWidth="1"/>
    <col min="11" max="27" width="36.85546875" style="166" customWidth="1"/>
    <col min="28" max="28" width="37" style="166" customWidth="1"/>
    <col min="29" max="35" width="36.85546875" style="166" customWidth="1"/>
    <col min="36" max="44" width="36.85546875" style="167" customWidth="1"/>
    <col min="45" max="45" width="37.140625" style="167" customWidth="1"/>
    <col min="46" max="47" width="36.85546875" style="167" customWidth="1"/>
    <col min="48" max="48" width="36.5703125" style="167" customWidth="1"/>
    <col min="49" max="50" width="36.85546875" style="167" customWidth="1"/>
    <col min="51" max="51" width="36.5703125" style="167" customWidth="1"/>
    <col min="52" max="52" width="37" style="167" customWidth="1"/>
    <col min="53" max="71" width="36.85546875" style="167" customWidth="1"/>
    <col min="72" max="72" width="37" style="167" customWidth="1"/>
    <col min="73" max="90" width="36.85546875" style="167" customWidth="1"/>
    <col min="91" max="91" width="36.5703125" style="167" customWidth="1"/>
    <col min="92" max="104" width="36.85546875" style="167" customWidth="1"/>
    <col min="105" max="105" width="36.5703125" style="167" customWidth="1"/>
    <col min="106" max="108" width="36.85546875" style="167" customWidth="1"/>
    <col min="109" max="109" width="36.5703125" style="167" customWidth="1"/>
    <col min="110" max="117" width="36.85546875" style="167" customWidth="1"/>
    <col min="118" max="118" width="36.5703125" style="167" customWidth="1"/>
    <col min="119" max="256" width="36.85546875" style="167"/>
    <col min="257" max="257" width="18.5703125" style="167" customWidth="1"/>
    <col min="258" max="266" width="31.42578125" style="167" customWidth="1"/>
    <col min="267" max="283" width="36.85546875" style="167" customWidth="1"/>
    <col min="284" max="284" width="37" style="167" customWidth="1"/>
    <col min="285" max="300" width="36.85546875" style="167" customWidth="1"/>
    <col min="301" max="301" width="37.140625" style="167" customWidth="1"/>
    <col min="302" max="303" width="36.85546875" style="167" customWidth="1"/>
    <col min="304" max="304" width="36.5703125" style="167" customWidth="1"/>
    <col min="305" max="306" width="36.85546875" style="167" customWidth="1"/>
    <col min="307" max="307" width="36.5703125" style="167" customWidth="1"/>
    <col min="308" max="308" width="37" style="167" customWidth="1"/>
    <col min="309" max="327" width="36.85546875" style="167" customWidth="1"/>
    <col min="328" max="328" width="37" style="167" customWidth="1"/>
    <col min="329" max="346" width="36.85546875" style="167" customWidth="1"/>
    <col min="347" max="347" width="36.5703125" style="167" customWidth="1"/>
    <col min="348" max="360" width="36.85546875" style="167" customWidth="1"/>
    <col min="361" max="361" width="36.5703125" style="167" customWidth="1"/>
    <col min="362" max="364" width="36.85546875" style="167" customWidth="1"/>
    <col min="365" max="365" width="36.5703125" style="167" customWidth="1"/>
    <col min="366" max="373" width="36.85546875" style="167" customWidth="1"/>
    <col min="374" max="374" width="36.5703125" style="167" customWidth="1"/>
    <col min="375" max="512" width="36.85546875" style="167"/>
    <col min="513" max="513" width="18.5703125" style="167" customWidth="1"/>
    <col min="514" max="522" width="31.42578125" style="167" customWidth="1"/>
    <col min="523" max="539" width="36.85546875" style="167" customWidth="1"/>
    <col min="540" max="540" width="37" style="167" customWidth="1"/>
    <col min="541" max="556" width="36.85546875" style="167" customWidth="1"/>
    <col min="557" max="557" width="37.140625" style="167" customWidth="1"/>
    <col min="558" max="559" width="36.85546875" style="167" customWidth="1"/>
    <col min="560" max="560" width="36.5703125" style="167" customWidth="1"/>
    <col min="561" max="562" width="36.85546875" style="167" customWidth="1"/>
    <col min="563" max="563" width="36.5703125" style="167" customWidth="1"/>
    <col min="564" max="564" width="37" style="167" customWidth="1"/>
    <col min="565" max="583" width="36.85546875" style="167" customWidth="1"/>
    <col min="584" max="584" width="37" style="167" customWidth="1"/>
    <col min="585" max="602" width="36.85546875" style="167" customWidth="1"/>
    <col min="603" max="603" width="36.5703125" style="167" customWidth="1"/>
    <col min="604" max="616" width="36.85546875" style="167" customWidth="1"/>
    <col min="617" max="617" width="36.5703125" style="167" customWidth="1"/>
    <col min="618" max="620" width="36.85546875" style="167" customWidth="1"/>
    <col min="621" max="621" width="36.5703125" style="167" customWidth="1"/>
    <col min="622" max="629" width="36.85546875" style="167" customWidth="1"/>
    <col min="630" max="630" width="36.5703125" style="167" customWidth="1"/>
    <col min="631" max="768" width="36.85546875" style="167"/>
    <col min="769" max="769" width="18.5703125" style="167" customWidth="1"/>
    <col min="770" max="778" width="31.42578125" style="167" customWidth="1"/>
    <col min="779" max="795" width="36.85546875" style="167" customWidth="1"/>
    <col min="796" max="796" width="37" style="167" customWidth="1"/>
    <col min="797" max="812" width="36.85546875" style="167" customWidth="1"/>
    <col min="813" max="813" width="37.140625" style="167" customWidth="1"/>
    <col min="814" max="815" width="36.85546875" style="167" customWidth="1"/>
    <col min="816" max="816" width="36.5703125" style="167" customWidth="1"/>
    <col min="817" max="818" width="36.85546875" style="167" customWidth="1"/>
    <col min="819" max="819" width="36.5703125" style="167" customWidth="1"/>
    <col min="820" max="820" width="37" style="167" customWidth="1"/>
    <col min="821" max="839" width="36.85546875" style="167" customWidth="1"/>
    <col min="840" max="840" width="37" style="167" customWidth="1"/>
    <col min="841" max="858" width="36.85546875" style="167" customWidth="1"/>
    <col min="859" max="859" width="36.5703125" style="167" customWidth="1"/>
    <col min="860" max="872" width="36.85546875" style="167" customWidth="1"/>
    <col min="873" max="873" width="36.5703125" style="167" customWidth="1"/>
    <col min="874" max="876" width="36.85546875" style="167" customWidth="1"/>
    <col min="877" max="877" width="36.5703125" style="167" customWidth="1"/>
    <col min="878" max="885" width="36.85546875" style="167" customWidth="1"/>
    <col min="886" max="886" width="36.5703125" style="167" customWidth="1"/>
    <col min="887" max="1024" width="36.85546875" style="167"/>
    <col min="1025" max="1025" width="18.5703125" style="167" customWidth="1"/>
    <col min="1026" max="1034" width="31.42578125" style="167" customWidth="1"/>
    <col min="1035" max="1051" width="36.85546875" style="167" customWidth="1"/>
    <col min="1052" max="1052" width="37" style="167" customWidth="1"/>
    <col min="1053" max="1068" width="36.85546875" style="167" customWidth="1"/>
    <col min="1069" max="1069" width="37.140625" style="167" customWidth="1"/>
    <col min="1070" max="1071" width="36.85546875" style="167" customWidth="1"/>
    <col min="1072" max="1072" width="36.5703125" style="167" customWidth="1"/>
    <col min="1073" max="1074" width="36.85546875" style="167" customWidth="1"/>
    <col min="1075" max="1075" width="36.5703125" style="167" customWidth="1"/>
    <col min="1076" max="1076" width="37" style="167" customWidth="1"/>
    <col min="1077" max="1095" width="36.85546875" style="167" customWidth="1"/>
    <col min="1096" max="1096" width="37" style="167" customWidth="1"/>
    <col min="1097" max="1114" width="36.85546875" style="167" customWidth="1"/>
    <col min="1115" max="1115" width="36.5703125" style="167" customWidth="1"/>
    <col min="1116" max="1128" width="36.85546875" style="167" customWidth="1"/>
    <col min="1129" max="1129" width="36.5703125" style="167" customWidth="1"/>
    <col min="1130" max="1132" width="36.85546875" style="167" customWidth="1"/>
    <col min="1133" max="1133" width="36.5703125" style="167" customWidth="1"/>
    <col min="1134" max="1141" width="36.85546875" style="167" customWidth="1"/>
    <col min="1142" max="1142" width="36.5703125" style="167" customWidth="1"/>
    <col min="1143" max="1280" width="36.85546875" style="167"/>
    <col min="1281" max="1281" width="18.5703125" style="167" customWidth="1"/>
    <col min="1282" max="1290" width="31.42578125" style="167" customWidth="1"/>
    <col min="1291" max="1307" width="36.85546875" style="167" customWidth="1"/>
    <col min="1308" max="1308" width="37" style="167" customWidth="1"/>
    <col min="1309" max="1324" width="36.85546875" style="167" customWidth="1"/>
    <col min="1325" max="1325" width="37.140625" style="167" customWidth="1"/>
    <col min="1326" max="1327" width="36.85546875" style="167" customWidth="1"/>
    <col min="1328" max="1328" width="36.5703125" style="167" customWidth="1"/>
    <col min="1329" max="1330" width="36.85546875" style="167" customWidth="1"/>
    <col min="1331" max="1331" width="36.5703125" style="167" customWidth="1"/>
    <col min="1332" max="1332" width="37" style="167" customWidth="1"/>
    <col min="1333" max="1351" width="36.85546875" style="167" customWidth="1"/>
    <col min="1352" max="1352" width="37" style="167" customWidth="1"/>
    <col min="1353" max="1370" width="36.85546875" style="167" customWidth="1"/>
    <col min="1371" max="1371" width="36.5703125" style="167" customWidth="1"/>
    <col min="1372" max="1384" width="36.85546875" style="167" customWidth="1"/>
    <col min="1385" max="1385" width="36.5703125" style="167" customWidth="1"/>
    <col min="1386" max="1388" width="36.85546875" style="167" customWidth="1"/>
    <col min="1389" max="1389" width="36.5703125" style="167" customWidth="1"/>
    <col min="1390" max="1397" width="36.85546875" style="167" customWidth="1"/>
    <col min="1398" max="1398" width="36.5703125" style="167" customWidth="1"/>
    <col min="1399" max="1536" width="36.85546875" style="167"/>
    <col min="1537" max="1537" width="18.5703125" style="167" customWidth="1"/>
    <col min="1538" max="1546" width="31.42578125" style="167" customWidth="1"/>
    <col min="1547" max="1563" width="36.85546875" style="167" customWidth="1"/>
    <col min="1564" max="1564" width="37" style="167" customWidth="1"/>
    <col min="1565" max="1580" width="36.85546875" style="167" customWidth="1"/>
    <col min="1581" max="1581" width="37.140625" style="167" customWidth="1"/>
    <col min="1582" max="1583" width="36.85546875" style="167" customWidth="1"/>
    <col min="1584" max="1584" width="36.5703125" style="167" customWidth="1"/>
    <col min="1585" max="1586" width="36.85546875" style="167" customWidth="1"/>
    <col min="1587" max="1587" width="36.5703125" style="167" customWidth="1"/>
    <col min="1588" max="1588" width="37" style="167" customWidth="1"/>
    <col min="1589" max="1607" width="36.85546875" style="167" customWidth="1"/>
    <col min="1608" max="1608" width="37" style="167" customWidth="1"/>
    <col min="1609" max="1626" width="36.85546875" style="167" customWidth="1"/>
    <col min="1627" max="1627" width="36.5703125" style="167" customWidth="1"/>
    <col min="1628" max="1640" width="36.85546875" style="167" customWidth="1"/>
    <col min="1641" max="1641" width="36.5703125" style="167" customWidth="1"/>
    <col min="1642" max="1644" width="36.85546875" style="167" customWidth="1"/>
    <col min="1645" max="1645" width="36.5703125" style="167" customWidth="1"/>
    <col min="1646" max="1653" width="36.85546875" style="167" customWidth="1"/>
    <col min="1654" max="1654" width="36.5703125" style="167" customWidth="1"/>
    <col min="1655" max="1792" width="36.85546875" style="167"/>
    <col min="1793" max="1793" width="18.5703125" style="167" customWidth="1"/>
    <col min="1794" max="1802" width="31.42578125" style="167" customWidth="1"/>
    <col min="1803" max="1819" width="36.85546875" style="167" customWidth="1"/>
    <col min="1820" max="1820" width="37" style="167" customWidth="1"/>
    <col min="1821" max="1836" width="36.85546875" style="167" customWidth="1"/>
    <col min="1837" max="1837" width="37.140625" style="167" customWidth="1"/>
    <col min="1838" max="1839" width="36.85546875" style="167" customWidth="1"/>
    <col min="1840" max="1840" width="36.5703125" style="167" customWidth="1"/>
    <col min="1841" max="1842" width="36.85546875" style="167" customWidth="1"/>
    <col min="1843" max="1843" width="36.5703125" style="167" customWidth="1"/>
    <col min="1844" max="1844" width="37" style="167" customWidth="1"/>
    <col min="1845" max="1863" width="36.85546875" style="167" customWidth="1"/>
    <col min="1864" max="1864" width="37" style="167" customWidth="1"/>
    <col min="1865" max="1882" width="36.85546875" style="167" customWidth="1"/>
    <col min="1883" max="1883" width="36.5703125" style="167" customWidth="1"/>
    <col min="1884" max="1896" width="36.85546875" style="167" customWidth="1"/>
    <col min="1897" max="1897" width="36.5703125" style="167" customWidth="1"/>
    <col min="1898" max="1900" width="36.85546875" style="167" customWidth="1"/>
    <col min="1901" max="1901" width="36.5703125" style="167" customWidth="1"/>
    <col min="1902" max="1909" width="36.85546875" style="167" customWidth="1"/>
    <col min="1910" max="1910" width="36.5703125" style="167" customWidth="1"/>
    <col min="1911" max="2048" width="36.85546875" style="167"/>
    <col min="2049" max="2049" width="18.5703125" style="167" customWidth="1"/>
    <col min="2050" max="2058" width="31.42578125" style="167" customWidth="1"/>
    <col min="2059" max="2075" width="36.85546875" style="167" customWidth="1"/>
    <col min="2076" max="2076" width="37" style="167" customWidth="1"/>
    <col min="2077" max="2092" width="36.85546875" style="167" customWidth="1"/>
    <col min="2093" max="2093" width="37.140625" style="167" customWidth="1"/>
    <col min="2094" max="2095" width="36.85546875" style="167" customWidth="1"/>
    <col min="2096" max="2096" width="36.5703125" style="167" customWidth="1"/>
    <col min="2097" max="2098" width="36.85546875" style="167" customWidth="1"/>
    <col min="2099" max="2099" width="36.5703125" style="167" customWidth="1"/>
    <col min="2100" max="2100" width="37" style="167" customWidth="1"/>
    <col min="2101" max="2119" width="36.85546875" style="167" customWidth="1"/>
    <col min="2120" max="2120" width="37" style="167" customWidth="1"/>
    <col min="2121" max="2138" width="36.85546875" style="167" customWidth="1"/>
    <col min="2139" max="2139" width="36.5703125" style="167" customWidth="1"/>
    <col min="2140" max="2152" width="36.85546875" style="167" customWidth="1"/>
    <col min="2153" max="2153" width="36.5703125" style="167" customWidth="1"/>
    <col min="2154" max="2156" width="36.85546875" style="167" customWidth="1"/>
    <col min="2157" max="2157" width="36.5703125" style="167" customWidth="1"/>
    <col min="2158" max="2165" width="36.85546875" style="167" customWidth="1"/>
    <col min="2166" max="2166" width="36.5703125" style="167" customWidth="1"/>
    <col min="2167" max="2304" width="36.85546875" style="167"/>
    <col min="2305" max="2305" width="18.5703125" style="167" customWidth="1"/>
    <col min="2306" max="2314" width="31.42578125" style="167" customWidth="1"/>
    <col min="2315" max="2331" width="36.85546875" style="167" customWidth="1"/>
    <col min="2332" max="2332" width="37" style="167" customWidth="1"/>
    <col min="2333" max="2348" width="36.85546875" style="167" customWidth="1"/>
    <col min="2349" max="2349" width="37.140625" style="167" customWidth="1"/>
    <col min="2350" max="2351" width="36.85546875" style="167" customWidth="1"/>
    <col min="2352" max="2352" width="36.5703125" style="167" customWidth="1"/>
    <col min="2353" max="2354" width="36.85546875" style="167" customWidth="1"/>
    <col min="2355" max="2355" width="36.5703125" style="167" customWidth="1"/>
    <col min="2356" max="2356" width="37" style="167" customWidth="1"/>
    <col min="2357" max="2375" width="36.85546875" style="167" customWidth="1"/>
    <col min="2376" max="2376" width="37" style="167" customWidth="1"/>
    <col min="2377" max="2394" width="36.85546875" style="167" customWidth="1"/>
    <col min="2395" max="2395" width="36.5703125" style="167" customWidth="1"/>
    <col min="2396" max="2408" width="36.85546875" style="167" customWidth="1"/>
    <col min="2409" max="2409" width="36.5703125" style="167" customWidth="1"/>
    <col min="2410" max="2412" width="36.85546875" style="167" customWidth="1"/>
    <col min="2413" max="2413" width="36.5703125" style="167" customWidth="1"/>
    <col min="2414" max="2421" width="36.85546875" style="167" customWidth="1"/>
    <col min="2422" max="2422" width="36.5703125" style="167" customWidth="1"/>
    <col min="2423" max="2560" width="36.85546875" style="167"/>
    <col min="2561" max="2561" width="18.5703125" style="167" customWidth="1"/>
    <col min="2562" max="2570" width="31.42578125" style="167" customWidth="1"/>
    <col min="2571" max="2587" width="36.85546875" style="167" customWidth="1"/>
    <col min="2588" max="2588" width="37" style="167" customWidth="1"/>
    <col min="2589" max="2604" width="36.85546875" style="167" customWidth="1"/>
    <col min="2605" max="2605" width="37.140625" style="167" customWidth="1"/>
    <col min="2606" max="2607" width="36.85546875" style="167" customWidth="1"/>
    <col min="2608" max="2608" width="36.5703125" style="167" customWidth="1"/>
    <col min="2609" max="2610" width="36.85546875" style="167" customWidth="1"/>
    <col min="2611" max="2611" width="36.5703125" style="167" customWidth="1"/>
    <col min="2612" max="2612" width="37" style="167" customWidth="1"/>
    <col min="2613" max="2631" width="36.85546875" style="167" customWidth="1"/>
    <col min="2632" max="2632" width="37" style="167" customWidth="1"/>
    <col min="2633" max="2650" width="36.85546875" style="167" customWidth="1"/>
    <col min="2651" max="2651" width="36.5703125" style="167" customWidth="1"/>
    <col min="2652" max="2664" width="36.85546875" style="167" customWidth="1"/>
    <col min="2665" max="2665" width="36.5703125" style="167" customWidth="1"/>
    <col min="2666" max="2668" width="36.85546875" style="167" customWidth="1"/>
    <col min="2669" max="2669" width="36.5703125" style="167" customWidth="1"/>
    <col min="2670" max="2677" width="36.85546875" style="167" customWidth="1"/>
    <col min="2678" max="2678" width="36.5703125" style="167" customWidth="1"/>
    <col min="2679" max="2816" width="36.85546875" style="167"/>
    <col min="2817" max="2817" width="18.5703125" style="167" customWidth="1"/>
    <col min="2818" max="2826" width="31.42578125" style="167" customWidth="1"/>
    <col min="2827" max="2843" width="36.85546875" style="167" customWidth="1"/>
    <col min="2844" max="2844" width="37" style="167" customWidth="1"/>
    <col min="2845" max="2860" width="36.85546875" style="167" customWidth="1"/>
    <col min="2861" max="2861" width="37.140625" style="167" customWidth="1"/>
    <col min="2862" max="2863" width="36.85546875" style="167" customWidth="1"/>
    <col min="2864" max="2864" width="36.5703125" style="167" customWidth="1"/>
    <col min="2865" max="2866" width="36.85546875" style="167" customWidth="1"/>
    <col min="2867" max="2867" width="36.5703125" style="167" customWidth="1"/>
    <col min="2868" max="2868" width="37" style="167" customWidth="1"/>
    <col min="2869" max="2887" width="36.85546875" style="167" customWidth="1"/>
    <col min="2888" max="2888" width="37" style="167" customWidth="1"/>
    <col min="2889" max="2906" width="36.85546875" style="167" customWidth="1"/>
    <col min="2907" max="2907" width="36.5703125" style="167" customWidth="1"/>
    <col min="2908" max="2920" width="36.85546875" style="167" customWidth="1"/>
    <col min="2921" max="2921" width="36.5703125" style="167" customWidth="1"/>
    <col min="2922" max="2924" width="36.85546875" style="167" customWidth="1"/>
    <col min="2925" max="2925" width="36.5703125" style="167" customWidth="1"/>
    <col min="2926" max="2933" width="36.85546875" style="167" customWidth="1"/>
    <col min="2934" max="2934" width="36.5703125" style="167" customWidth="1"/>
    <col min="2935" max="3072" width="36.85546875" style="167"/>
    <col min="3073" max="3073" width="18.5703125" style="167" customWidth="1"/>
    <col min="3074" max="3082" width="31.42578125" style="167" customWidth="1"/>
    <col min="3083" max="3099" width="36.85546875" style="167" customWidth="1"/>
    <col min="3100" max="3100" width="37" style="167" customWidth="1"/>
    <col min="3101" max="3116" width="36.85546875" style="167" customWidth="1"/>
    <col min="3117" max="3117" width="37.140625" style="167" customWidth="1"/>
    <col min="3118" max="3119" width="36.85546875" style="167" customWidth="1"/>
    <col min="3120" max="3120" width="36.5703125" style="167" customWidth="1"/>
    <col min="3121" max="3122" width="36.85546875" style="167" customWidth="1"/>
    <col min="3123" max="3123" width="36.5703125" style="167" customWidth="1"/>
    <col min="3124" max="3124" width="37" style="167" customWidth="1"/>
    <col min="3125" max="3143" width="36.85546875" style="167" customWidth="1"/>
    <col min="3144" max="3144" width="37" style="167" customWidth="1"/>
    <col min="3145" max="3162" width="36.85546875" style="167" customWidth="1"/>
    <col min="3163" max="3163" width="36.5703125" style="167" customWidth="1"/>
    <col min="3164" max="3176" width="36.85546875" style="167" customWidth="1"/>
    <col min="3177" max="3177" width="36.5703125" style="167" customWidth="1"/>
    <col min="3178" max="3180" width="36.85546875" style="167" customWidth="1"/>
    <col min="3181" max="3181" width="36.5703125" style="167" customWidth="1"/>
    <col min="3182" max="3189" width="36.85546875" style="167" customWidth="1"/>
    <col min="3190" max="3190" width="36.5703125" style="167" customWidth="1"/>
    <col min="3191" max="3328" width="36.85546875" style="167"/>
    <col min="3329" max="3329" width="18.5703125" style="167" customWidth="1"/>
    <col min="3330" max="3338" width="31.42578125" style="167" customWidth="1"/>
    <col min="3339" max="3355" width="36.85546875" style="167" customWidth="1"/>
    <col min="3356" max="3356" width="37" style="167" customWidth="1"/>
    <col min="3357" max="3372" width="36.85546875" style="167" customWidth="1"/>
    <col min="3373" max="3373" width="37.140625" style="167" customWidth="1"/>
    <col min="3374" max="3375" width="36.85546875" style="167" customWidth="1"/>
    <col min="3376" max="3376" width="36.5703125" style="167" customWidth="1"/>
    <col min="3377" max="3378" width="36.85546875" style="167" customWidth="1"/>
    <col min="3379" max="3379" width="36.5703125" style="167" customWidth="1"/>
    <col min="3380" max="3380" width="37" style="167" customWidth="1"/>
    <col min="3381" max="3399" width="36.85546875" style="167" customWidth="1"/>
    <col min="3400" max="3400" width="37" style="167" customWidth="1"/>
    <col min="3401" max="3418" width="36.85546875" style="167" customWidth="1"/>
    <col min="3419" max="3419" width="36.5703125" style="167" customWidth="1"/>
    <col min="3420" max="3432" width="36.85546875" style="167" customWidth="1"/>
    <col min="3433" max="3433" width="36.5703125" style="167" customWidth="1"/>
    <col min="3434" max="3436" width="36.85546875" style="167" customWidth="1"/>
    <col min="3437" max="3437" width="36.5703125" style="167" customWidth="1"/>
    <col min="3438" max="3445" width="36.85546875" style="167" customWidth="1"/>
    <col min="3446" max="3446" width="36.5703125" style="167" customWidth="1"/>
    <col min="3447" max="3584" width="36.85546875" style="167"/>
    <col min="3585" max="3585" width="18.5703125" style="167" customWidth="1"/>
    <col min="3586" max="3594" width="31.42578125" style="167" customWidth="1"/>
    <col min="3595" max="3611" width="36.85546875" style="167" customWidth="1"/>
    <col min="3612" max="3612" width="37" style="167" customWidth="1"/>
    <col min="3613" max="3628" width="36.85546875" style="167" customWidth="1"/>
    <col min="3629" max="3629" width="37.140625" style="167" customWidth="1"/>
    <col min="3630" max="3631" width="36.85546875" style="167" customWidth="1"/>
    <col min="3632" max="3632" width="36.5703125" style="167" customWidth="1"/>
    <col min="3633" max="3634" width="36.85546875" style="167" customWidth="1"/>
    <col min="3635" max="3635" width="36.5703125" style="167" customWidth="1"/>
    <col min="3636" max="3636" width="37" style="167" customWidth="1"/>
    <col min="3637" max="3655" width="36.85546875" style="167" customWidth="1"/>
    <col min="3656" max="3656" width="37" style="167" customWidth="1"/>
    <col min="3657" max="3674" width="36.85546875" style="167" customWidth="1"/>
    <col min="3675" max="3675" width="36.5703125" style="167" customWidth="1"/>
    <col min="3676" max="3688" width="36.85546875" style="167" customWidth="1"/>
    <col min="3689" max="3689" width="36.5703125" style="167" customWidth="1"/>
    <col min="3690" max="3692" width="36.85546875" style="167" customWidth="1"/>
    <col min="3693" max="3693" width="36.5703125" style="167" customWidth="1"/>
    <col min="3694" max="3701" width="36.85546875" style="167" customWidth="1"/>
    <col min="3702" max="3702" width="36.5703125" style="167" customWidth="1"/>
    <col min="3703" max="3840" width="36.85546875" style="167"/>
    <col min="3841" max="3841" width="18.5703125" style="167" customWidth="1"/>
    <col min="3842" max="3850" width="31.42578125" style="167" customWidth="1"/>
    <col min="3851" max="3867" width="36.85546875" style="167" customWidth="1"/>
    <col min="3868" max="3868" width="37" style="167" customWidth="1"/>
    <col min="3869" max="3884" width="36.85546875" style="167" customWidth="1"/>
    <col min="3885" max="3885" width="37.140625" style="167" customWidth="1"/>
    <col min="3886" max="3887" width="36.85546875" style="167" customWidth="1"/>
    <col min="3888" max="3888" width="36.5703125" style="167" customWidth="1"/>
    <col min="3889" max="3890" width="36.85546875" style="167" customWidth="1"/>
    <col min="3891" max="3891" width="36.5703125" style="167" customWidth="1"/>
    <col min="3892" max="3892" width="37" style="167" customWidth="1"/>
    <col min="3893" max="3911" width="36.85546875" style="167" customWidth="1"/>
    <col min="3912" max="3912" width="37" style="167" customWidth="1"/>
    <col min="3913" max="3930" width="36.85546875" style="167" customWidth="1"/>
    <col min="3931" max="3931" width="36.5703125" style="167" customWidth="1"/>
    <col min="3932" max="3944" width="36.85546875" style="167" customWidth="1"/>
    <col min="3945" max="3945" width="36.5703125" style="167" customWidth="1"/>
    <col min="3946" max="3948" width="36.85546875" style="167" customWidth="1"/>
    <col min="3949" max="3949" width="36.5703125" style="167" customWidth="1"/>
    <col min="3950" max="3957" width="36.85546875" style="167" customWidth="1"/>
    <col min="3958" max="3958" width="36.5703125" style="167" customWidth="1"/>
    <col min="3959" max="4096" width="36.85546875" style="167"/>
    <col min="4097" max="4097" width="18.5703125" style="167" customWidth="1"/>
    <col min="4098" max="4106" width="31.42578125" style="167" customWidth="1"/>
    <col min="4107" max="4123" width="36.85546875" style="167" customWidth="1"/>
    <col min="4124" max="4124" width="37" style="167" customWidth="1"/>
    <col min="4125" max="4140" width="36.85546875" style="167" customWidth="1"/>
    <col min="4141" max="4141" width="37.140625" style="167" customWidth="1"/>
    <col min="4142" max="4143" width="36.85546875" style="167" customWidth="1"/>
    <col min="4144" max="4144" width="36.5703125" style="167" customWidth="1"/>
    <col min="4145" max="4146" width="36.85546875" style="167" customWidth="1"/>
    <col min="4147" max="4147" width="36.5703125" style="167" customWidth="1"/>
    <col min="4148" max="4148" width="37" style="167" customWidth="1"/>
    <col min="4149" max="4167" width="36.85546875" style="167" customWidth="1"/>
    <col min="4168" max="4168" width="37" style="167" customWidth="1"/>
    <col min="4169" max="4186" width="36.85546875" style="167" customWidth="1"/>
    <col min="4187" max="4187" width="36.5703125" style="167" customWidth="1"/>
    <col min="4188" max="4200" width="36.85546875" style="167" customWidth="1"/>
    <col min="4201" max="4201" width="36.5703125" style="167" customWidth="1"/>
    <col min="4202" max="4204" width="36.85546875" style="167" customWidth="1"/>
    <col min="4205" max="4205" width="36.5703125" style="167" customWidth="1"/>
    <col min="4206" max="4213" width="36.85546875" style="167" customWidth="1"/>
    <col min="4214" max="4214" width="36.5703125" style="167" customWidth="1"/>
    <col min="4215" max="4352" width="36.85546875" style="167"/>
    <col min="4353" max="4353" width="18.5703125" style="167" customWidth="1"/>
    <col min="4354" max="4362" width="31.42578125" style="167" customWidth="1"/>
    <col min="4363" max="4379" width="36.85546875" style="167" customWidth="1"/>
    <col min="4380" max="4380" width="37" style="167" customWidth="1"/>
    <col min="4381" max="4396" width="36.85546875" style="167" customWidth="1"/>
    <col min="4397" max="4397" width="37.140625" style="167" customWidth="1"/>
    <col min="4398" max="4399" width="36.85546875" style="167" customWidth="1"/>
    <col min="4400" max="4400" width="36.5703125" style="167" customWidth="1"/>
    <col min="4401" max="4402" width="36.85546875" style="167" customWidth="1"/>
    <col min="4403" max="4403" width="36.5703125" style="167" customWidth="1"/>
    <col min="4404" max="4404" width="37" style="167" customWidth="1"/>
    <col min="4405" max="4423" width="36.85546875" style="167" customWidth="1"/>
    <col min="4424" max="4424" width="37" style="167" customWidth="1"/>
    <col min="4425" max="4442" width="36.85546875" style="167" customWidth="1"/>
    <col min="4443" max="4443" width="36.5703125" style="167" customWidth="1"/>
    <col min="4444" max="4456" width="36.85546875" style="167" customWidth="1"/>
    <col min="4457" max="4457" width="36.5703125" style="167" customWidth="1"/>
    <col min="4458" max="4460" width="36.85546875" style="167" customWidth="1"/>
    <col min="4461" max="4461" width="36.5703125" style="167" customWidth="1"/>
    <col min="4462" max="4469" width="36.85546875" style="167" customWidth="1"/>
    <col min="4470" max="4470" width="36.5703125" style="167" customWidth="1"/>
    <col min="4471" max="4608" width="36.85546875" style="167"/>
    <col min="4609" max="4609" width="18.5703125" style="167" customWidth="1"/>
    <col min="4610" max="4618" width="31.42578125" style="167" customWidth="1"/>
    <col min="4619" max="4635" width="36.85546875" style="167" customWidth="1"/>
    <col min="4636" max="4636" width="37" style="167" customWidth="1"/>
    <col min="4637" max="4652" width="36.85546875" style="167" customWidth="1"/>
    <col min="4653" max="4653" width="37.140625" style="167" customWidth="1"/>
    <col min="4654" max="4655" width="36.85546875" style="167" customWidth="1"/>
    <col min="4656" max="4656" width="36.5703125" style="167" customWidth="1"/>
    <col min="4657" max="4658" width="36.85546875" style="167" customWidth="1"/>
    <col min="4659" max="4659" width="36.5703125" style="167" customWidth="1"/>
    <col min="4660" max="4660" width="37" style="167" customWidth="1"/>
    <col min="4661" max="4679" width="36.85546875" style="167" customWidth="1"/>
    <col min="4680" max="4680" width="37" style="167" customWidth="1"/>
    <col min="4681" max="4698" width="36.85546875" style="167" customWidth="1"/>
    <col min="4699" max="4699" width="36.5703125" style="167" customWidth="1"/>
    <col min="4700" max="4712" width="36.85546875" style="167" customWidth="1"/>
    <col min="4713" max="4713" width="36.5703125" style="167" customWidth="1"/>
    <col min="4714" max="4716" width="36.85546875" style="167" customWidth="1"/>
    <col min="4717" max="4717" width="36.5703125" style="167" customWidth="1"/>
    <col min="4718" max="4725" width="36.85546875" style="167" customWidth="1"/>
    <col min="4726" max="4726" width="36.5703125" style="167" customWidth="1"/>
    <col min="4727" max="4864" width="36.85546875" style="167"/>
    <col min="4865" max="4865" width="18.5703125" style="167" customWidth="1"/>
    <col min="4866" max="4874" width="31.42578125" style="167" customWidth="1"/>
    <col min="4875" max="4891" width="36.85546875" style="167" customWidth="1"/>
    <col min="4892" max="4892" width="37" style="167" customWidth="1"/>
    <col min="4893" max="4908" width="36.85546875" style="167" customWidth="1"/>
    <col min="4909" max="4909" width="37.140625" style="167" customWidth="1"/>
    <col min="4910" max="4911" width="36.85546875" style="167" customWidth="1"/>
    <col min="4912" max="4912" width="36.5703125" style="167" customWidth="1"/>
    <col min="4913" max="4914" width="36.85546875" style="167" customWidth="1"/>
    <col min="4915" max="4915" width="36.5703125" style="167" customWidth="1"/>
    <col min="4916" max="4916" width="37" style="167" customWidth="1"/>
    <col min="4917" max="4935" width="36.85546875" style="167" customWidth="1"/>
    <col min="4936" max="4936" width="37" style="167" customWidth="1"/>
    <col min="4937" max="4954" width="36.85546875" style="167" customWidth="1"/>
    <col min="4955" max="4955" width="36.5703125" style="167" customWidth="1"/>
    <col min="4956" max="4968" width="36.85546875" style="167" customWidth="1"/>
    <col min="4969" max="4969" width="36.5703125" style="167" customWidth="1"/>
    <col min="4970" max="4972" width="36.85546875" style="167" customWidth="1"/>
    <col min="4973" max="4973" width="36.5703125" style="167" customWidth="1"/>
    <col min="4974" max="4981" width="36.85546875" style="167" customWidth="1"/>
    <col min="4982" max="4982" width="36.5703125" style="167" customWidth="1"/>
    <col min="4983" max="5120" width="36.85546875" style="167"/>
    <col min="5121" max="5121" width="18.5703125" style="167" customWidth="1"/>
    <col min="5122" max="5130" width="31.42578125" style="167" customWidth="1"/>
    <col min="5131" max="5147" width="36.85546875" style="167" customWidth="1"/>
    <col min="5148" max="5148" width="37" style="167" customWidth="1"/>
    <col min="5149" max="5164" width="36.85546875" style="167" customWidth="1"/>
    <col min="5165" max="5165" width="37.140625" style="167" customWidth="1"/>
    <col min="5166" max="5167" width="36.85546875" style="167" customWidth="1"/>
    <col min="5168" max="5168" width="36.5703125" style="167" customWidth="1"/>
    <col min="5169" max="5170" width="36.85546875" style="167" customWidth="1"/>
    <col min="5171" max="5171" width="36.5703125" style="167" customWidth="1"/>
    <col min="5172" max="5172" width="37" style="167" customWidth="1"/>
    <col min="5173" max="5191" width="36.85546875" style="167" customWidth="1"/>
    <col min="5192" max="5192" width="37" style="167" customWidth="1"/>
    <col min="5193" max="5210" width="36.85546875" style="167" customWidth="1"/>
    <col min="5211" max="5211" width="36.5703125" style="167" customWidth="1"/>
    <col min="5212" max="5224" width="36.85546875" style="167" customWidth="1"/>
    <col min="5225" max="5225" width="36.5703125" style="167" customWidth="1"/>
    <col min="5226" max="5228" width="36.85546875" style="167" customWidth="1"/>
    <col min="5229" max="5229" width="36.5703125" style="167" customWidth="1"/>
    <col min="5230" max="5237" width="36.85546875" style="167" customWidth="1"/>
    <col min="5238" max="5238" width="36.5703125" style="167" customWidth="1"/>
    <col min="5239" max="5376" width="36.85546875" style="167"/>
    <col min="5377" max="5377" width="18.5703125" style="167" customWidth="1"/>
    <col min="5378" max="5386" width="31.42578125" style="167" customWidth="1"/>
    <col min="5387" max="5403" width="36.85546875" style="167" customWidth="1"/>
    <col min="5404" max="5404" width="37" style="167" customWidth="1"/>
    <col min="5405" max="5420" width="36.85546875" style="167" customWidth="1"/>
    <col min="5421" max="5421" width="37.140625" style="167" customWidth="1"/>
    <col min="5422" max="5423" width="36.85546875" style="167" customWidth="1"/>
    <col min="5424" max="5424" width="36.5703125" style="167" customWidth="1"/>
    <col min="5425" max="5426" width="36.85546875" style="167" customWidth="1"/>
    <col min="5427" max="5427" width="36.5703125" style="167" customWidth="1"/>
    <col min="5428" max="5428" width="37" style="167" customWidth="1"/>
    <col min="5429" max="5447" width="36.85546875" style="167" customWidth="1"/>
    <col min="5448" max="5448" width="37" style="167" customWidth="1"/>
    <col min="5449" max="5466" width="36.85546875" style="167" customWidth="1"/>
    <col min="5467" max="5467" width="36.5703125" style="167" customWidth="1"/>
    <col min="5468" max="5480" width="36.85546875" style="167" customWidth="1"/>
    <col min="5481" max="5481" width="36.5703125" style="167" customWidth="1"/>
    <col min="5482" max="5484" width="36.85546875" style="167" customWidth="1"/>
    <col min="5485" max="5485" width="36.5703125" style="167" customWidth="1"/>
    <col min="5486" max="5493" width="36.85546875" style="167" customWidth="1"/>
    <col min="5494" max="5494" width="36.5703125" style="167" customWidth="1"/>
    <col min="5495" max="5632" width="36.85546875" style="167"/>
    <col min="5633" max="5633" width="18.5703125" style="167" customWidth="1"/>
    <col min="5634" max="5642" width="31.42578125" style="167" customWidth="1"/>
    <col min="5643" max="5659" width="36.85546875" style="167" customWidth="1"/>
    <col min="5660" max="5660" width="37" style="167" customWidth="1"/>
    <col min="5661" max="5676" width="36.85546875" style="167" customWidth="1"/>
    <col min="5677" max="5677" width="37.140625" style="167" customWidth="1"/>
    <col min="5678" max="5679" width="36.85546875" style="167" customWidth="1"/>
    <col min="5680" max="5680" width="36.5703125" style="167" customWidth="1"/>
    <col min="5681" max="5682" width="36.85546875" style="167" customWidth="1"/>
    <col min="5683" max="5683" width="36.5703125" style="167" customWidth="1"/>
    <col min="5684" max="5684" width="37" style="167" customWidth="1"/>
    <col min="5685" max="5703" width="36.85546875" style="167" customWidth="1"/>
    <col min="5704" max="5704" width="37" style="167" customWidth="1"/>
    <col min="5705" max="5722" width="36.85546875" style="167" customWidth="1"/>
    <col min="5723" max="5723" width="36.5703125" style="167" customWidth="1"/>
    <col min="5724" max="5736" width="36.85546875" style="167" customWidth="1"/>
    <col min="5737" max="5737" width="36.5703125" style="167" customWidth="1"/>
    <col min="5738" max="5740" width="36.85546875" style="167" customWidth="1"/>
    <col min="5741" max="5741" width="36.5703125" style="167" customWidth="1"/>
    <col min="5742" max="5749" width="36.85546875" style="167" customWidth="1"/>
    <col min="5750" max="5750" width="36.5703125" style="167" customWidth="1"/>
    <col min="5751" max="5888" width="36.85546875" style="167"/>
    <col min="5889" max="5889" width="18.5703125" style="167" customWidth="1"/>
    <col min="5890" max="5898" width="31.42578125" style="167" customWidth="1"/>
    <col min="5899" max="5915" width="36.85546875" style="167" customWidth="1"/>
    <col min="5916" max="5916" width="37" style="167" customWidth="1"/>
    <col min="5917" max="5932" width="36.85546875" style="167" customWidth="1"/>
    <col min="5933" max="5933" width="37.140625" style="167" customWidth="1"/>
    <col min="5934" max="5935" width="36.85546875" style="167" customWidth="1"/>
    <col min="5936" max="5936" width="36.5703125" style="167" customWidth="1"/>
    <col min="5937" max="5938" width="36.85546875" style="167" customWidth="1"/>
    <col min="5939" max="5939" width="36.5703125" style="167" customWidth="1"/>
    <col min="5940" max="5940" width="37" style="167" customWidth="1"/>
    <col min="5941" max="5959" width="36.85546875" style="167" customWidth="1"/>
    <col min="5960" max="5960" width="37" style="167" customWidth="1"/>
    <col min="5961" max="5978" width="36.85546875" style="167" customWidth="1"/>
    <col min="5979" max="5979" width="36.5703125" style="167" customWidth="1"/>
    <col min="5980" max="5992" width="36.85546875" style="167" customWidth="1"/>
    <col min="5993" max="5993" width="36.5703125" style="167" customWidth="1"/>
    <col min="5994" max="5996" width="36.85546875" style="167" customWidth="1"/>
    <col min="5997" max="5997" width="36.5703125" style="167" customWidth="1"/>
    <col min="5998" max="6005" width="36.85546875" style="167" customWidth="1"/>
    <col min="6006" max="6006" width="36.5703125" style="167" customWidth="1"/>
    <col min="6007" max="6144" width="36.85546875" style="167"/>
    <col min="6145" max="6145" width="18.5703125" style="167" customWidth="1"/>
    <col min="6146" max="6154" width="31.42578125" style="167" customWidth="1"/>
    <col min="6155" max="6171" width="36.85546875" style="167" customWidth="1"/>
    <col min="6172" max="6172" width="37" style="167" customWidth="1"/>
    <col min="6173" max="6188" width="36.85546875" style="167" customWidth="1"/>
    <col min="6189" max="6189" width="37.140625" style="167" customWidth="1"/>
    <col min="6190" max="6191" width="36.85546875" style="167" customWidth="1"/>
    <col min="6192" max="6192" width="36.5703125" style="167" customWidth="1"/>
    <col min="6193" max="6194" width="36.85546875" style="167" customWidth="1"/>
    <col min="6195" max="6195" width="36.5703125" style="167" customWidth="1"/>
    <col min="6196" max="6196" width="37" style="167" customWidth="1"/>
    <col min="6197" max="6215" width="36.85546875" style="167" customWidth="1"/>
    <col min="6216" max="6216" width="37" style="167" customWidth="1"/>
    <col min="6217" max="6234" width="36.85546875" style="167" customWidth="1"/>
    <col min="6235" max="6235" width="36.5703125" style="167" customWidth="1"/>
    <col min="6236" max="6248" width="36.85546875" style="167" customWidth="1"/>
    <col min="6249" max="6249" width="36.5703125" style="167" customWidth="1"/>
    <col min="6250" max="6252" width="36.85546875" style="167" customWidth="1"/>
    <col min="6253" max="6253" width="36.5703125" style="167" customWidth="1"/>
    <col min="6254" max="6261" width="36.85546875" style="167" customWidth="1"/>
    <col min="6262" max="6262" width="36.5703125" style="167" customWidth="1"/>
    <col min="6263" max="6400" width="36.85546875" style="167"/>
    <col min="6401" max="6401" width="18.5703125" style="167" customWidth="1"/>
    <col min="6402" max="6410" width="31.42578125" style="167" customWidth="1"/>
    <col min="6411" max="6427" width="36.85546875" style="167" customWidth="1"/>
    <col min="6428" max="6428" width="37" style="167" customWidth="1"/>
    <col min="6429" max="6444" width="36.85546875" style="167" customWidth="1"/>
    <col min="6445" max="6445" width="37.140625" style="167" customWidth="1"/>
    <col min="6446" max="6447" width="36.85546875" style="167" customWidth="1"/>
    <col min="6448" max="6448" width="36.5703125" style="167" customWidth="1"/>
    <col min="6449" max="6450" width="36.85546875" style="167" customWidth="1"/>
    <col min="6451" max="6451" width="36.5703125" style="167" customWidth="1"/>
    <col min="6452" max="6452" width="37" style="167" customWidth="1"/>
    <col min="6453" max="6471" width="36.85546875" style="167" customWidth="1"/>
    <col min="6472" max="6472" width="37" style="167" customWidth="1"/>
    <col min="6473" max="6490" width="36.85546875" style="167" customWidth="1"/>
    <col min="6491" max="6491" width="36.5703125" style="167" customWidth="1"/>
    <col min="6492" max="6504" width="36.85546875" style="167" customWidth="1"/>
    <col min="6505" max="6505" width="36.5703125" style="167" customWidth="1"/>
    <col min="6506" max="6508" width="36.85546875" style="167" customWidth="1"/>
    <col min="6509" max="6509" width="36.5703125" style="167" customWidth="1"/>
    <col min="6510" max="6517" width="36.85546875" style="167" customWidth="1"/>
    <col min="6518" max="6518" width="36.5703125" style="167" customWidth="1"/>
    <col min="6519" max="6656" width="36.85546875" style="167"/>
    <col min="6657" max="6657" width="18.5703125" style="167" customWidth="1"/>
    <col min="6658" max="6666" width="31.42578125" style="167" customWidth="1"/>
    <col min="6667" max="6683" width="36.85546875" style="167" customWidth="1"/>
    <col min="6684" max="6684" width="37" style="167" customWidth="1"/>
    <col min="6685" max="6700" width="36.85546875" style="167" customWidth="1"/>
    <col min="6701" max="6701" width="37.140625" style="167" customWidth="1"/>
    <col min="6702" max="6703" width="36.85546875" style="167" customWidth="1"/>
    <col min="6704" max="6704" width="36.5703125" style="167" customWidth="1"/>
    <col min="6705" max="6706" width="36.85546875" style="167" customWidth="1"/>
    <col min="6707" max="6707" width="36.5703125" style="167" customWidth="1"/>
    <col min="6708" max="6708" width="37" style="167" customWidth="1"/>
    <col min="6709" max="6727" width="36.85546875" style="167" customWidth="1"/>
    <col min="6728" max="6728" width="37" style="167" customWidth="1"/>
    <col min="6729" max="6746" width="36.85546875" style="167" customWidth="1"/>
    <col min="6747" max="6747" width="36.5703125" style="167" customWidth="1"/>
    <col min="6748" max="6760" width="36.85546875" style="167" customWidth="1"/>
    <col min="6761" max="6761" width="36.5703125" style="167" customWidth="1"/>
    <col min="6762" max="6764" width="36.85546875" style="167" customWidth="1"/>
    <col min="6765" max="6765" width="36.5703125" style="167" customWidth="1"/>
    <col min="6766" max="6773" width="36.85546875" style="167" customWidth="1"/>
    <col min="6774" max="6774" width="36.5703125" style="167" customWidth="1"/>
    <col min="6775" max="6912" width="36.85546875" style="167"/>
    <col min="6913" max="6913" width="18.5703125" style="167" customWidth="1"/>
    <col min="6914" max="6922" width="31.42578125" style="167" customWidth="1"/>
    <col min="6923" max="6939" width="36.85546875" style="167" customWidth="1"/>
    <col min="6940" max="6940" width="37" style="167" customWidth="1"/>
    <col min="6941" max="6956" width="36.85546875" style="167" customWidth="1"/>
    <col min="6957" max="6957" width="37.140625" style="167" customWidth="1"/>
    <col min="6958" max="6959" width="36.85546875" style="167" customWidth="1"/>
    <col min="6960" max="6960" width="36.5703125" style="167" customWidth="1"/>
    <col min="6961" max="6962" width="36.85546875" style="167" customWidth="1"/>
    <col min="6963" max="6963" width="36.5703125" style="167" customWidth="1"/>
    <col min="6964" max="6964" width="37" style="167" customWidth="1"/>
    <col min="6965" max="6983" width="36.85546875" style="167" customWidth="1"/>
    <col min="6984" max="6984" width="37" style="167" customWidth="1"/>
    <col min="6985" max="7002" width="36.85546875" style="167" customWidth="1"/>
    <col min="7003" max="7003" width="36.5703125" style="167" customWidth="1"/>
    <col min="7004" max="7016" width="36.85546875" style="167" customWidth="1"/>
    <col min="7017" max="7017" width="36.5703125" style="167" customWidth="1"/>
    <col min="7018" max="7020" width="36.85546875" style="167" customWidth="1"/>
    <col min="7021" max="7021" width="36.5703125" style="167" customWidth="1"/>
    <col min="7022" max="7029" width="36.85546875" style="167" customWidth="1"/>
    <col min="7030" max="7030" width="36.5703125" style="167" customWidth="1"/>
    <col min="7031" max="7168" width="36.85546875" style="167"/>
    <col min="7169" max="7169" width="18.5703125" style="167" customWidth="1"/>
    <col min="7170" max="7178" width="31.42578125" style="167" customWidth="1"/>
    <col min="7179" max="7195" width="36.85546875" style="167" customWidth="1"/>
    <col min="7196" max="7196" width="37" style="167" customWidth="1"/>
    <col min="7197" max="7212" width="36.85546875" style="167" customWidth="1"/>
    <col min="7213" max="7213" width="37.140625" style="167" customWidth="1"/>
    <col min="7214" max="7215" width="36.85546875" style="167" customWidth="1"/>
    <col min="7216" max="7216" width="36.5703125" style="167" customWidth="1"/>
    <col min="7217" max="7218" width="36.85546875" style="167" customWidth="1"/>
    <col min="7219" max="7219" width="36.5703125" style="167" customWidth="1"/>
    <col min="7220" max="7220" width="37" style="167" customWidth="1"/>
    <col min="7221" max="7239" width="36.85546875" style="167" customWidth="1"/>
    <col min="7240" max="7240" width="37" style="167" customWidth="1"/>
    <col min="7241" max="7258" width="36.85546875" style="167" customWidth="1"/>
    <col min="7259" max="7259" width="36.5703125" style="167" customWidth="1"/>
    <col min="7260" max="7272" width="36.85546875" style="167" customWidth="1"/>
    <col min="7273" max="7273" width="36.5703125" style="167" customWidth="1"/>
    <col min="7274" max="7276" width="36.85546875" style="167" customWidth="1"/>
    <col min="7277" max="7277" width="36.5703125" style="167" customWidth="1"/>
    <col min="7278" max="7285" width="36.85546875" style="167" customWidth="1"/>
    <col min="7286" max="7286" width="36.5703125" style="167" customWidth="1"/>
    <col min="7287" max="7424" width="36.85546875" style="167"/>
    <col min="7425" max="7425" width="18.5703125" style="167" customWidth="1"/>
    <col min="7426" max="7434" width="31.42578125" style="167" customWidth="1"/>
    <col min="7435" max="7451" width="36.85546875" style="167" customWidth="1"/>
    <col min="7452" max="7452" width="37" style="167" customWidth="1"/>
    <col min="7453" max="7468" width="36.85546875" style="167" customWidth="1"/>
    <col min="7469" max="7469" width="37.140625" style="167" customWidth="1"/>
    <col min="7470" max="7471" width="36.85546875" style="167" customWidth="1"/>
    <col min="7472" max="7472" width="36.5703125" style="167" customWidth="1"/>
    <col min="7473" max="7474" width="36.85546875" style="167" customWidth="1"/>
    <col min="7475" max="7475" width="36.5703125" style="167" customWidth="1"/>
    <col min="7476" max="7476" width="37" style="167" customWidth="1"/>
    <col min="7477" max="7495" width="36.85546875" style="167" customWidth="1"/>
    <col min="7496" max="7496" width="37" style="167" customWidth="1"/>
    <col min="7497" max="7514" width="36.85546875" style="167" customWidth="1"/>
    <col min="7515" max="7515" width="36.5703125" style="167" customWidth="1"/>
    <col min="7516" max="7528" width="36.85546875" style="167" customWidth="1"/>
    <col min="7529" max="7529" width="36.5703125" style="167" customWidth="1"/>
    <col min="7530" max="7532" width="36.85546875" style="167" customWidth="1"/>
    <col min="7533" max="7533" width="36.5703125" style="167" customWidth="1"/>
    <col min="7534" max="7541" width="36.85546875" style="167" customWidth="1"/>
    <col min="7542" max="7542" width="36.5703125" style="167" customWidth="1"/>
    <col min="7543" max="7680" width="36.85546875" style="167"/>
    <col min="7681" max="7681" width="18.5703125" style="167" customWidth="1"/>
    <col min="7682" max="7690" width="31.42578125" style="167" customWidth="1"/>
    <col min="7691" max="7707" width="36.85546875" style="167" customWidth="1"/>
    <col min="7708" max="7708" width="37" style="167" customWidth="1"/>
    <col min="7709" max="7724" width="36.85546875" style="167" customWidth="1"/>
    <col min="7725" max="7725" width="37.140625" style="167" customWidth="1"/>
    <col min="7726" max="7727" width="36.85546875" style="167" customWidth="1"/>
    <col min="7728" max="7728" width="36.5703125" style="167" customWidth="1"/>
    <col min="7729" max="7730" width="36.85546875" style="167" customWidth="1"/>
    <col min="7731" max="7731" width="36.5703125" style="167" customWidth="1"/>
    <col min="7732" max="7732" width="37" style="167" customWidth="1"/>
    <col min="7733" max="7751" width="36.85546875" style="167" customWidth="1"/>
    <col min="7752" max="7752" width="37" style="167" customWidth="1"/>
    <col min="7753" max="7770" width="36.85546875" style="167" customWidth="1"/>
    <col min="7771" max="7771" width="36.5703125" style="167" customWidth="1"/>
    <col min="7772" max="7784" width="36.85546875" style="167" customWidth="1"/>
    <col min="7785" max="7785" width="36.5703125" style="167" customWidth="1"/>
    <col min="7786" max="7788" width="36.85546875" style="167" customWidth="1"/>
    <col min="7789" max="7789" width="36.5703125" style="167" customWidth="1"/>
    <col min="7790" max="7797" width="36.85546875" style="167" customWidth="1"/>
    <col min="7798" max="7798" width="36.5703125" style="167" customWidth="1"/>
    <col min="7799" max="7936" width="36.85546875" style="167"/>
    <col min="7937" max="7937" width="18.5703125" style="167" customWidth="1"/>
    <col min="7938" max="7946" width="31.42578125" style="167" customWidth="1"/>
    <col min="7947" max="7963" width="36.85546875" style="167" customWidth="1"/>
    <col min="7964" max="7964" width="37" style="167" customWidth="1"/>
    <col min="7965" max="7980" width="36.85546875" style="167" customWidth="1"/>
    <col min="7981" max="7981" width="37.140625" style="167" customWidth="1"/>
    <col min="7982" max="7983" width="36.85546875" style="167" customWidth="1"/>
    <col min="7984" max="7984" width="36.5703125" style="167" customWidth="1"/>
    <col min="7985" max="7986" width="36.85546875" style="167" customWidth="1"/>
    <col min="7987" max="7987" width="36.5703125" style="167" customWidth="1"/>
    <col min="7988" max="7988" width="37" style="167" customWidth="1"/>
    <col min="7989" max="8007" width="36.85546875" style="167" customWidth="1"/>
    <col min="8008" max="8008" width="37" style="167" customWidth="1"/>
    <col min="8009" max="8026" width="36.85546875" style="167" customWidth="1"/>
    <col min="8027" max="8027" width="36.5703125" style="167" customWidth="1"/>
    <col min="8028" max="8040" width="36.85546875" style="167" customWidth="1"/>
    <col min="8041" max="8041" width="36.5703125" style="167" customWidth="1"/>
    <col min="8042" max="8044" width="36.85546875" style="167" customWidth="1"/>
    <col min="8045" max="8045" width="36.5703125" style="167" customWidth="1"/>
    <col min="8046" max="8053" width="36.85546875" style="167" customWidth="1"/>
    <col min="8054" max="8054" width="36.5703125" style="167" customWidth="1"/>
    <col min="8055" max="8192" width="36.85546875" style="167"/>
    <col min="8193" max="8193" width="18.5703125" style="167" customWidth="1"/>
    <col min="8194" max="8202" width="31.42578125" style="167" customWidth="1"/>
    <col min="8203" max="8219" width="36.85546875" style="167" customWidth="1"/>
    <col min="8220" max="8220" width="37" style="167" customWidth="1"/>
    <col min="8221" max="8236" width="36.85546875" style="167" customWidth="1"/>
    <col min="8237" max="8237" width="37.140625" style="167" customWidth="1"/>
    <col min="8238" max="8239" width="36.85546875" style="167" customWidth="1"/>
    <col min="8240" max="8240" width="36.5703125" style="167" customWidth="1"/>
    <col min="8241" max="8242" width="36.85546875" style="167" customWidth="1"/>
    <col min="8243" max="8243" width="36.5703125" style="167" customWidth="1"/>
    <col min="8244" max="8244" width="37" style="167" customWidth="1"/>
    <col min="8245" max="8263" width="36.85546875" style="167" customWidth="1"/>
    <col min="8264" max="8264" width="37" style="167" customWidth="1"/>
    <col min="8265" max="8282" width="36.85546875" style="167" customWidth="1"/>
    <col min="8283" max="8283" width="36.5703125" style="167" customWidth="1"/>
    <col min="8284" max="8296" width="36.85546875" style="167" customWidth="1"/>
    <col min="8297" max="8297" width="36.5703125" style="167" customWidth="1"/>
    <col min="8298" max="8300" width="36.85546875" style="167" customWidth="1"/>
    <col min="8301" max="8301" width="36.5703125" style="167" customWidth="1"/>
    <col min="8302" max="8309" width="36.85546875" style="167" customWidth="1"/>
    <col min="8310" max="8310" width="36.5703125" style="167" customWidth="1"/>
    <col min="8311" max="8448" width="36.85546875" style="167"/>
    <col min="8449" max="8449" width="18.5703125" style="167" customWidth="1"/>
    <col min="8450" max="8458" width="31.42578125" style="167" customWidth="1"/>
    <col min="8459" max="8475" width="36.85546875" style="167" customWidth="1"/>
    <col min="8476" max="8476" width="37" style="167" customWidth="1"/>
    <col min="8477" max="8492" width="36.85546875" style="167" customWidth="1"/>
    <col min="8493" max="8493" width="37.140625" style="167" customWidth="1"/>
    <col min="8494" max="8495" width="36.85546875" style="167" customWidth="1"/>
    <col min="8496" max="8496" width="36.5703125" style="167" customWidth="1"/>
    <col min="8497" max="8498" width="36.85546875" style="167" customWidth="1"/>
    <col min="8499" max="8499" width="36.5703125" style="167" customWidth="1"/>
    <col min="8500" max="8500" width="37" style="167" customWidth="1"/>
    <col min="8501" max="8519" width="36.85546875" style="167" customWidth="1"/>
    <col min="8520" max="8520" width="37" style="167" customWidth="1"/>
    <col min="8521" max="8538" width="36.85546875" style="167" customWidth="1"/>
    <col min="8539" max="8539" width="36.5703125" style="167" customWidth="1"/>
    <col min="8540" max="8552" width="36.85546875" style="167" customWidth="1"/>
    <col min="8553" max="8553" width="36.5703125" style="167" customWidth="1"/>
    <col min="8554" max="8556" width="36.85546875" style="167" customWidth="1"/>
    <col min="8557" max="8557" width="36.5703125" style="167" customWidth="1"/>
    <col min="8558" max="8565" width="36.85546875" style="167" customWidth="1"/>
    <col min="8566" max="8566" width="36.5703125" style="167" customWidth="1"/>
    <col min="8567" max="8704" width="36.85546875" style="167"/>
    <col min="8705" max="8705" width="18.5703125" style="167" customWidth="1"/>
    <col min="8706" max="8714" width="31.42578125" style="167" customWidth="1"/>
    <col min="8715" max="8731" width="36.85546875" style="167" customWidth="1"/>
    <col min="8732" max="8732" width="37" style="167" customWidth="1"/>
    <col min="8733" max="8748" width="36.85546875" style="167" customWidth="1"/>
    <col min="8749" max="8749" width="37.140625" style="167" customWidth="1"/>
    <col min="8750" max="8751" width="36.85546875" style="167" customWidth="1"/>
    <col min="8752" max="8752" width="36.5703125" style="167" customWidth="1"/>
    <col min="8753" max="8754" width="36.85546875" style="167" customWidth="1"/>
    <col min="8755" max="8755" width="36.5703125" style="167" customWidth="1"/>
    <col min="8756" max="8756" width="37" style="167" customWidth="1"/>
    <col min="8757" max="8775" width="36.85546875" style="167" customWidth="1"/>
    <col min="8776" max="8776" width="37" style="167" customWidth="1"/>
    <col min="8777" max="8794" width="36.85546875" style="167" customWidth="1"/>
    <col min="8795" max="8795" width="36.5703125" style="167" customWidth="1"/>
    <col min="8796" max="8808" width="36.85546875" style="167" customWidth="1"/>
    <col min="8809" max="8809" width="36.5703125" style="167" customWidth="1"/>
    <col min="8810" max="8812" width="36.85546875" style="167" customWidth="1"/>
    <col min="8813" max="8813" width="36.5703125" style="167" customWidth="1"/>
    <col min="8814" max="8821" width="36.85546875" style="167" customWidth="1"/>
    <col min="8822" max="8822" width="36.5703125" style="167" customWidth="1"/>
    <col min="8823" max="8960" width="36.85546875" style="167"/>
    <col min="8961" max="8961" width="18.5703125" style="167" customWidth="1"/>
    <col min="8962" max="8970" width="31.42578125" style="167" customWidth="1"/>
    <col min="8971" max="8987" width="36.85546875" style="167" customWidth="1"/>
    <col min="8988" max="8988" width="37" style="167" customWidth="1"/>
    <col min="8989" max="9004" width="36.85546875" style="167" customWidth="1"/>
    <col min="9005" max="9005" width="37.140625" style="167" customWidth="1"/>
    <col min="9006" max="9007" width="36.85546875" style="167" customWidth="1"/>
    <col min="9008" max="9008" width="36.5703125" style="167" customWidth="1"/>
    <col min="9009" max="9010" width="36.85546875" style="167" customWidth="1"/>
    <col min="9011" max="9011" width="36.5703125" style="167" customWidth="1"/>
    <col min="9012" max="9012" width="37" style="167" customWidth="1"/>
    <col min="9013" max="9031" width="36.85546875" style="167" customWidth="1"/>
    <col min="9032" max="9032" width="37" style="167" customWidth="1"/>
    <col min="9033" max="9050" width="36.85546875" style="167" customWidth="1"/>
    <col min="9051" max="9051" width="36.5703125" style="167" customWidth="1"/>
    <col min="9052" max="9064" width="36.85546875" style="167" customWidth="1"/>
    <col min="9065" max="9065" width="36.5703125" style="167" customWidth="1"/>
    <col min="9066" max="9068" width="36.85546875" style="167" customWidth="1"/>
    <col min="9069" max="9069" width="36.5703125" style="167" customWidth="1"/>
    <col min="9070" max="9077" width="36.85546875" style="167" customWidth="1"/>
    <col min="9078" max="9078" width="36.5703125" style="167" customWidth="1"/>
    <col min="9079" max="9216" width="36.85546875" style="167"/>
    <col min="9217" max="9217" width="18.5703125" style="167" customWidth="1"/>
    <col min="9218" max="9226" width="31.42578125" style="167" customWidth="1"/>
    <col min="9227" max="9243" width="36.85546875" style="167" customWidth="1"/>
    <col min="9244" max="9244" width="37" style="167" customWidth="1"/>
    <col min="9245" max="9260" width="36.85546875" style="167" customWidth="1"/>
    <col min="9261" max="9261" width="37.140625" style="167" customWidth="1"/>
    <col min="9262" max="9263" width="36.85546875" style="167" customWidth="1"/>
    <col min="9264" max="9264" width="36.5703125" style="167" customWidth="1"/>
    <col min="9265" max="9266" width="36.85546875" style="167" customWidth="1"/>
    <col min="9267" max="9267" width="36.5703125" style="167" customWidth="1"/>
    <col min="9268" max="9268" width="37" style="167" customWidth="1"/>
    <col min="9269" max="9287" width="36.85546875" style="167" customWidth="1"/>
    <col min="9288" max="9288" width="37" style="167" customWidth="1"/>
    <col min="9289" max="9306" width="36.85546875" style="167" customWidth="1"/>
    <col min="9307" max="9307" width="36.5703125" style="167" customWidth="1"/>
    <col min="9308" max="9320" width="36.85546875" style="167" customWidth="1"/>
    <col min="9321" max="9321" width="36.5703125" style="167" customWidth="1"/>
    <col min="9322" max="9324" width="36.85546875" style="167" customWidth="1"/>
    <col min="9325" max="9325" width="36.5703125" style="167" customWidth="1"/>
    <col min="9326" max="9333" width="36.85546875" style="167" customWidth="1"/>
    <col min="9334" max="9334" width="36.5703125" style="167" customWidth="1"/>
    <col min="9335" max="9472" width="36.85546875" style="167"/>
    <col min="9473" max="9473" width="18.5703125" style="167" customWidth="1"/>
    <col min="9474" max="9482" width="31.42578125" style="167" customWidth="1"/>
    <col min="9483" max="9499" width="36.85546875" style="167" customWidth="1"/>
    <col min="9500" max="9500" width="37" style="167" customWidth="1"/>
    <col min="9501" max="9516" width="36.85546875" style="167" customWidth="1"/>
    <col min="9517" max="9517" width="37.140625" style="167" customWidth="1"/>
    <col min="9518" max="9519" width="36.85546875" style="167" customWidth="1"/>
    <col min="9520" max="9520" width="36.5703125" style="167" customWidth="1"/>
    <col min="9521" max="9522" width="36.85546875" style="167" customWidth="1"/>
    <col min="9523" max="9523" width="36.5703125" style="167" customWidth="1"/>
    <col min="9524" max="9524" width="37" style="167" customWidth="1"/>
    <col min="9525" max="9543" width="36.85546875" style="167" customWidth="1"/>
    <col min="9544" max="9544" width="37" style="167" customWidth="1"/>
    <col min="9545" max="9562" width="36.85546875" style="167" customWidth="1"/>
    <col min="9563" max="9563" width="36.5703125" style="167" customWidth="1"/>
    <col min="9564" max="9576" width="36.85546875" style="167" customWidth="1"/>
    <col min="9577" max="9577" width="36.5703125" style="167" customWidth="1"/>
    <col min="9578" max="9580" width="36.85546875" style="167" customWidth="1"/>
    <col min="9581" max="9581" width="36.5703125" style="167" customWidth="1"/>
    <col min="9582" max="9589" width="36.85546875" style="167" customWidth="1"/>
    <col min="9590" max="9590" width="36.5703125" style="167" customWidth="1"/>
    <col min="9591" max="9728" width="36.85546875" style="167"/>
    <col min="9729" max="9729" width="18.5703125" style="167" customWidth="1"/>
    <col min="9730" max="9738" width="31.42578125" style="167" customWidth="1"/>
    <col min="9739" max="9755" width="36.85546875" style="167" customWidth="1"/>
    <col min="9756" max="9756" width="37" style="167" customWidth="1"/>
    <col min="9757" max="9772" width="36.85546875" style="167" customWidth="1"/>
    <col min="9773" max="9773" width="37.140625" style="167" customWidth="1"/>
    <col min="9774" max="9775" width="36.85546875" style="167" customWidth="1"/>
    <col min="9776" max="9776" width="36.5703125" style="167" customWidth="1"/>
    <col min="9777" max="9778" width="36.85546875" style="167" customWidth="1"/>
    <col min="9779" max="9779" width="36.5703125" style="167" customWidth="1"/>
    <col min="9780" max="9780" width="37" style="167" customWidth="1"/>
    <col min="9781" max="9799" width="36.85546875" style="167" customWidth="1"/>
    <col min="9800" max="9800" width="37" style="167" customWidth="1"/>
    <col min="9801" max="9818" width="36.85546875" style="167" customWidth="1"/>
    <col min="9819" max="9819" width="36.5703125" style="167" customWidth="1"/>
    <col min="9820" max="9832" width="36.85546875" style="167" customWidth="1"/>
    <col min="9833" max="9833" width="36.5703125" style="167" customWidth="1"/>
    <col min="9834" max="9836" width="36.85546875" style="167" customWidth="1"/>
    <col min="9837" max="9837" width="36.5703125" style="167" customWidth="1"/>
    <col min="9838" max="9845" width="36.85546875" style="167" customWidth="1"/>
    <col min="9846" max="9846" width="36.5703125" style="167" customWidth="1"/>
    <col min="9847" max="9984" width="36.85546875" style="167"/>
    <col min="9985" max="9985" width="18.5703125" style="167" customWidth="1"/>
    <col min="9986" max="9994" width="31.42578125" style="167" customWidth="1"/>
    <col min="9995" max="10011" width="36.85546875" style="167" customWidth="1"/>
    <col min="10012" max="10012" width="37" style="167" customWidth="1"/>
    <col min="10013" max="10028" width="36.85546875" style="167" customWidth="1"/>
    <col min="10029" max="10029" width="37.140625" style="167" customWidth="1"/>
    <col min="10030" max="10031" width="36.85546875" style="167" customWidth="1"/>
    <col min="10032" max="10032" width="36.5703125" style="167" customWidth="1"/>
    <col min="10033" max="10034" width="36.85546875" style="167" customWidth="1"/>
    <col min="10035" max="10035" width="36.5703125" style="167" customWidth="1"/>
    <col min="10036" max="10036" width="37" style="167" customWidth="1"/>
    <col min="10037" max="10055" width="36.85546875" style="167" customWidth="1"/>
    <col min="10056" max="10056" width="37" style="167" customWidth="1"/>
    <col min="10057" max="10074" width="36.85546875" style="167" customWidth="1"/>
    <col min="10075" max="10075" width="36.5703125" style="167" customWidth="1"/>
    <col min="10076" max="10088" width="36.85546875" style="167" customWidth="1"/>
    <col min="10089" max="10089" width="36.5703125" style="167" customWidth="1"/>
    <col min="10090" max="10092" width="36.85546875" style="167" customWidth="1"/>
    <col min="10093" max="10093" width="36.5703125" style="167" customWidth="1"/>
    <col min="10094" max="10101" width="36.85546875" style="167" customWidth="1"/>
    <col min="10102" max="10102" width="36.5703125" style="167" customWidth="1"/>
    <col min="10103" max="10240" width="36.85546875" style="167"/>
    <col min="10241" max="10241" width="18.5703125" style="167" customWidth="1"/>
    <col min="10242" max="10250" width="31.42578125" style="167" customWidth="1"/>
    <col min="10251" max="10267" width="36.85546875" style="167" customWidth="1"/>
    <col min="10268" max="10268" width="37" style="167" customWidth="1"/>
    <col min="10269" max="10284" width="36.85546875" style="167" customWidth="1"/>
    <col min="10285" max="10285" width="37.140625" style="167" customWidth="1"/>
    <col min="10286" max="10287" width="36.85546875" style="167" customWidth="1"/>
    <col min="10288" max="10288" width="36.5703125" style="167" customWidth="1"/>
    <col min="10289" max="10290" width="36.85546875" style="167" customWidth="1"/>
    <col min="10291" max="10291" width="36.5703125" style="167" customWidth="1"/>
    <col min="10292" max="10292" width="37" style="167" customWidth="1"/>
    <col min="10293" max="10311" width="36.85546875" style="167" customWidth="1"/>
    <col min="10312" max="10312" width="37" style="167" customWidth="1"/>
    <col min="10313" max="10330" width="36.85546875" style="167" customWidth="1"/>
    <col min="10331" max="10331" width="36.5703125" style="167" customWidth="1"/>
    <col min="10332" max="10344" width="36.85546875" style="167" customWidth="1"/>
    <col min="10345" max="10345" width="36.5703125" style="167" customWidth="1"/>
    <col min="10346" max="10348" width="36.85546875" style="167" customWidth="1"/>
    <col min="10349" max="10349" width="36.5703125" style="167" customWidth="1"/>
    <col min="10350" max="10357" width="36.85546875" style="167" customWidth="1"/>
    <col min="10358" max="10358" width="36.5703125" style="167" customWidth="1"/>
    <col min="10359" max="10496" width="36.85546875" style="167"/>
    <col min="10497" max="10497" width="18.5703125" style="167" customWidth="1"/>
    <col min="10498" max="10506" width="31.42578125" style="167" customWidth="1"/>
    <col min="10507" max="10523" width="36.85546875" style="167" customWidth="1"/>
    <col min="10524" max="10524" width="37" style="167" customWidth="1"/>
    <col min="10525" max="10540" width="36.85546875" style="167" customWidth="1"/>
    <col min="10541" max="10541" width="37.140625" style="167" customWidth="1"/>
    <col min="10542" max="10543" width="36.85546875" style="167" customWidth="1"/>
    <col min="10544" max="10544" width="36.5703125" style="167" customWidth="1"/>
    <col min="10545" max="10546" width="36.85546875" style="167" customWidth="1"/>
    <col min="10547" max="10547" width="36.5703125" style="167" customWidth="1"/>
    <col min="10548" max="10548" width="37" style="167" customWidth="1"/>
    <col min="10549" max="10567" width="36.85546875" style="167" customWidth="1"/>
    <col min="10568" max="10568" width="37" style="167" customWidth="1"/>
    <col min="10569" max="10586" width="36.85546875" style="167" customWidth="1"/>
    <col min="10587" max="10587" width="36.5703125" style="167" customWidth="1"/>
    <col min="10588" max="10600" width="36.85546875" style="167" customWidth="1"/>
    <col min="10601" max="10601" width="36.5703125" style="167" customWidth="1"/>
    <col min="10602" max="10604" width="36.85546875" style="167" customWidth="1"/>
    <col min="10605" max="10605" width="36.5703125" style="167" customWidth="1"/>
    <col min="10606" max="10613" width="36.85546875" style="167" customWidth="1"/>
    <col min="10614" max="10614" width="36.5703125" style="167" customWidth="1"/>
    <col min="10615" max="10752" width="36.85546875" style="167"/>
    <col min="10753" max="10753" width="18.5703125" style="167" customWidth="1"/>
    <col min="10754" max="10762" width="31.42578125" style="167" customWidth="1"/>
    <col min="10763" max="10779" width="36.85546875" style="167" customWidth="1"/>
    <col min="10780" max="10780" width="37" style="167" customWidth="1"/>
    <col min="10781" max="10796" width="36.85546875" style="167" customWidth="1"/>
    <col min="10797" max="10797" width="37.140625" style="167" customWidth="1"/>
    <col min="10798" max="10799" width="36.85546875" style="167" customWidth="1"/>
    <col min="10800" max="10800" width="36.5703125" style="167" customWidth="1"/>
    <col min="10801" max="10802" width="36.85546875" style="167" customWidth="1"/>
    <col min="10803" max="10803" width="36.5703125" style="167" customWidth="1"/>
    <col min="10804" max="10804" width="37" style="167" customWidth="1"/>
    <col min="10805" max="10823" width="36.85546875" style="167" customWidth="1"/>
    <col min="10824" max="10824" width="37" style="167" customWidth="1"/>
    <col min="10825" max="10842" width="36.85546875" style="167" customWidth="1"/>
    <col min="10843" max="10843" width="36.5703125" style="167" customWidth="1"/>
    <col min="10844" max="10856" width="36.85546875" style="167" customWidth="1"/>
    <col min="10857" max="10857" width="36.5703125" style="167" customWidth="1"/>
    <col min="10858" max="10860" width="36.85546875" style="167" customWidth="1"/>
    <col min="10861" max="10861" width="36.5703125" style="167" customWidth="1"/>
    <col min="10862" max="10869" width="36.85546875" style="167" customWidth="1"/>
    <col min="10870" max="10870" width="36.5703125" style="167" customWidth="1"/>
    <col min="10871" max="11008" width="36.85546875" style="167"/>
    <col min="11009" max="11009" width="18.5703125" style="167" customWidth="1"/>
    <col min="11010" max="11018" width="31.42578125" style="167" customWidth="1"/>
    <col min="11019" max="11035" width="36.85546875" style="167" customWidth="1"/>
    <col min="11036" max="11036" width="37" style="167" customWidth="1"/>
    <col min="11037" max="11052" width="36.85546875" style="167" customWidth="1"/>
    <col min="11053" max="11053" width="37.140625" style="167" customWidth="1"/>
    <col min="11054" max="11055" width="36.85546875" style="167" customWidth="1"/>
    <col min="11056" max="11056" width="36.5703125" style="167" customWidth="1"/>
    <col min="11057" max="11058" width="36.85546875" style="167" customWidth="1"/>
    <col min="11059" max="11059" width="36.5703125" style="167" customWidth="1"/>
    <col min="11060" max="11060" width="37" style="167" customWidth="1"/>
    <col min="11061" max="11079" width="36.85546875" style="167" customWidth="1"/>
    <col min="11080" max="11080" width="37" style="167" customWidth="1"/>
    <col min="11081" max="11098" width="36.85546875" style="167" customWidth="1"/>
    <col min="11099" max="11099" width="36.5703125" style="167" customWidth="1"/>
    <col min="11100" max="11112" width="36.85546875" style="167" customWidth="1"/>
    <col min="11113" max="11113" width="36.5703125" style="167" customWidth="1"/>
    <col min="11114" max="11116" width="36.85546875" style="167" customWidth="1"/>
    <col min="11117" max="11117" width="36.5703125" style="167" customWidth="1"/>
    <col min="11118" max="11125" width="36.85546875" style="167" customWidth="1"/>
    <col min="11126" max="11126" width="36.5703125" style="167" customWidth="1"/>
    <col min="11127" max="11264" width="36.85546875" style="167"/>
    <col min="11265" max="11265" width="18.5703125" style="167" customWidth="1"/>
    <col min="11266" max="11274" width="31.42578125" style="167" customWidth="1"/>
    <col min="11275" max="11291" width="36.85546875" style="167" customWidth="1"/>
    <col min="11292" max="11292" width="37" style="167" customWidth="1"/>
    <col min="11293" max="11308" width="36.85546875" style="167" customWidth="1"/>
    <col min="11309" max="11309" width="37.140625" style="167" customWidth="1"/>
    <col min="11310" max="11311" width="36.85546875" style="167" customWidth="1"/>
    <col min="11312" max="11312" width="36.5703125" style="167" customWidth="1"/>
    <col min="11313" max="11314" width="36.85546875" style="167" customWidth="1"/>
    <col min="11315" max="11315" width="36.5703125" style="167" customWidth="1"/>
    <col min="11316" max="11316" width="37" style="167" customWidth="1"/>
    <col min="11317" max="11335" width="36.85546875" style="167" customWidth="1"/>
    <col min="11336" max="11336" width="37" style="167" customWidth="1"/>
    <col min="11337" max="11354" width="36.85546875" style="167" customWidth="1"/>
    <col min="11355" max="11355" width="36.5703125" style="167" customWidth="1"/>
    <col min="11356" max="11368" width="36.85546875" style="167" customWidth="1"/>
    <col min="11369" max="11369" width="36.5703125" style="167" customWidth="1"/>
    <col min="11370" max="11372" width="36.85546875" style="167" customWidth="1"/>
    <col min="11373" max="11373" width="36.5703125" style="167" customWidth="1"/>
    <col min="11374" max="11381" width="36.85546875" style="167" customWidth="1"/>
    <col min="11382" max="11382" width="36.5703125" style="167" customWidth="1"/>
    <col min="11383" max="11520" width="36.85546875" style="167"/>
    <col min="11521" max="11521" width="18.5703125" style="167" customWidth="1"/>
    <col min="11522" max="11530" width="31.42578125" style="167" customWidth="1"/>
    <col min="11531" max="11547" width="36.85546875" style="167" customWidth="1"/>
    <col min="11548" max="11548" width="37" style="167" customWidth="1"/>
    <col min="11549" max="11564" width="36.85546875" style="167" customWidth="1"/>
    <col min="11565" max="11565" width="37.140625" style="167" customWidth="1"/>
    <col min="11566" max="11567" width="36.85546875" style="167" customWidth="1"/>
    <col min="11568" max="11568" width="36.5703125" style="167" customWidth="1"/>
    <col min="11569" max="11570" width="36.85546875" style="167" customWidth="1"/>
    <col min="11571" max="11571" width="36.5703125" style="167" customWidth="1"/>
    <col min="11572" max="11572" width="37" style="167" customWidth="1"/>
    <col min="11573" max="11591" width="36.85546875" style="167" customWidth="1"/>
    <col min="11592" max="11592" width="37" style="167" customWidth="1"/>
    <col min="11593" max="11610" width="36.85546875" style="167" customWidth="1"/>
    <col min="11611" max="11611" width="36.5703125" style="167" customWidth="1"/>
    <col min="11612" max="11624" width="36.85546875" style="167" customWidth="1"/>
    <col min="11625" max="11625" width="36.5703125" style="167" customWidth="1"/>
    <col min="11626" max="11628" width="36.85546875" style="167" customWidth="1"/>
    <col min="11629" max="11629" width="36.5703125" style="167" customWidth="1"/>
    <col min="11630" max="11637" width="36.85546875" style="167" customWidth="1"/>
    <col min="11638" max="11638" width="36.5703125" style="167" customWidth="1"/>
    <col min="11639" max="11776" width="36.85546875" style="167"/>
    <col min="11777" max="11777" width="18.5703125" style="167" customWidth="1"/>
    <col min="11778" max="11786" width="31.42578125" style="167" customWidth="1"/>
    <col min="11787" max="11803" width="36.85546875" style="167" customWidth="1"/>
    <col min="11804" max="11804" width="37" style="167" customWidth="1"/>
    <col min="11805" max="11820" width="36.85546875" style="167" customWidth="1"/>
    <col min="11821" max="11821" width="37.140625" style="167" customWidth="1"/>
    <col min="11822" max="11823" width="36.85546875" style="167" customWidth="1"/>
    <col min="11824" max="11824" width="36.5703125" style="167" customWidth="1"/>
    <col min="11825" max="11826" width="36.85546875" style="167" customWidth="1"/>
    <col min="11827" max="11827" width="36.5703125" style="167" customWidth="1"/>
    <col min="11828" max="11828" width="37" style="167" customWidth="1"/>
    <col min="11829" max="11847" width="36.85546875" style="167" customWidth="1"/>
    <col min="11848" max="11848" width="37" style="167" customWidth="1"/>
    <col min="11849" max="11866" width="36.85546875" style="167" customWidth="1"/>
    <col min="11867" max="11867" width="36.5703125" style="167" customWidth="1"/>
    <col min="11868" max="11880" width="36.85546875" style="167" customWidth="1"/>
    <col min="11881" max="11881" width="36.5703125" style="167" customWidth="1"/>
    <col min="11882" max="11884" width="36.85546875" style="167" customWidth="1"/>
    <col min="11885" max="11885" width="36.5703125" style="167" customWidth="1"/>
    <col min="11886" max="11893" width="36.85546875" style="167" customWidth="1"/>
    <col min="11894" max="11894" width="36.5703125" style="167" customWidth="1"/>
    <col min="11895" max="12032" width="36.85546875" style="167"/>
    <col min="12033" max="12033" width="18.5703125" style="167" customWidth="1"/>
    <col min="12034" max="12042" width="31.42578125" style="167" customWidth="1"/>
    <col min="12043" max="12059" width="36.85546875" style="167" customWidth="1"/>
    <col min="12060" max="12060" width="37" style="167" customWidth="1"/>
    <col min="12061" max="12076" width="36.85546875" style="167" customWidth="1"/>
    <col min="12077" max="12077" width="37.140625" style="167" customWidth="1"/>
    <col min="12078" max="12079" width="36.85546875" style="167" customWidth="1"/>
    <col min="12080" max="12080" width="36.5703125" style="167" customWidth="1"/>
    <col min="12081" max="12082" width="36.85546875" style="167" customWidth="1"/>
    <col min="12083" max="12083" width="36.5703125" style="167" customWidth="1"/>
    <col min="12084" max="12084" width="37" style="167" customWidth="1"/>
    <col min="12085" max="12103" width="36.85546875" style="167" customWidth="1"/>
    <col min="12104" max="12104" width="37" style="167" customWidth="1"/>
    <col min="12105" max="12122" width="36.85546875" style="167" customWidth="1"/>
    <col min="12123" max="12123" width="36.5703125" style="167" customWidth="1"/>
    <col min="12124" max="12136" width="36.85546875" style="167" customWidth="1"/>
    <col min="12137" max="12137" width="36.5703125" style="167" customWidth="1"/>
    <col min="12138" max="12140" width="36.85546875" style="167" customWidth="1"/>
    <col min="12141" max="12141" width="36.5703125" style="167" customWidth="1"/>
    <col min="12142" max="12149" width="36.85546875" style="167" customWidth="1"/>
    <col min="12150" max="12150" width="36.5703125" style="167" customWidth="1"/>
    <col min="12151" max="12288" width="36.85546875" style="167"/>
    <col min="12289" max="12289" width="18.5703125" style="167" customWidth="1"/>
    <col min="12290" max="12298" width="31.42578125" style="167" customWidth="1"/>
    <col min="12299" max="12315" width="36.85546875" style="167" customWidth="1"/>
    <col min="12316" max="12316" width="37" style="167" customWidth="1"/>
    <col min="12317" max="12332" width="36.85546875" style="167" customWidth="1"/>
    <col min="12333" max="12333" width="37.140625" style="167" customWidth="1"/>
    <col min="12334" max="12335" width="36.85546875" style="167" customWidth="1"/>
    <col min="12336" max="12336" width="36.5703125" style="167" customWidth="1"/>
    <col min="12337" max="12338" width="36.85546875" style="167" customWidth="1"/>
    <col min="12339" max="12339" width="36.5703125" style="167" customWidth="1"/>
    <col min="12340" max="12340" width="37" style="167" customWidth="1"/>
    <col min="12341" max="12359" width="36.85546875" style="167" customWidth="1"/>
    <col min="12360" max="12360" width="37" style="167" customWidth="1"/>
    <col min="12361" max="12378" width="36.85546875" style="167" customWidth="1"/>
    <col min="12379" max="12379" width="36.5703125" style="167" customWidth="1"/>
    <col min="12380" max="12392" width="36.85546875" style="167" customWidth="1"/>
    <col min="12393" max="12393" width="36.5703125" style="167" customWidth="1"/>
    <col min="12394" max="12396" width="36.85546875" style="167" customWidth="1"/>
    <col min="12397" max="12397" width="36.5703125" style="167" customWidth="1"/>
    <col min="12398" max="12405" width="36.85546875" style="167" customWidth="1"/>
    <col min="12406" max="12406" width="36.5703125" style="167" customWidth="1"/>
    <col min="12407" max="12544" width="36.85546875" style="167"/>
    <col min="12545" max="12545" width="18.5703125" style="167" customWidth="1"/>
    <col min="12546" max="12554" width="31.42578125" style="167" customWidth="1"/>
    <col min="12555" max="12571" width="36.85546875" style="167" customWidth="1"/>
    <col min="12572" max="12572" width="37" style="167" customWidth="1"/>
    <col min="12573" max="12588" width="36.85546875" style="167" customWidth="1"/>
    <col min="12589" max="12589" width="37.140625" style="167" customWidth="1"/>
    <col min="12590" max="12591" width="36.85546875" style="167" customWidth="1"/>
    <col min="12592" max="12592" width="36.5703125" style="167" customWidth="1"/>
    <col min="12593" max="12594" width="36.85546875" style="167" customWidth="1"/>
    <col min="12595" max="12595" width="36.5703125" style="167" customWidth="1"/>
    <col min="12596" max="12596" width="37" style="167" customWidth="1"/>
    <col min="12597" max="12615" width="36.85546875" style="167" customWidth="1"/>
    <col min="12616" max="12616" width="37" style="167" customWidth="1"/>
    <col min="12617" max="12634" width="36.85546875" style="167" customWidth="1"/>
    <col min="12635" max="12635" width="36.5703125" style="167" customWidth="1"/>
    <col min="12636" max="12648" width="36.85546875" style="167" customWidth="1"/>
    <col min="12649" max="12649" width="36.5703125" style="167" customWidth="1"/>
    <col min="12650" max="12652" width="36.85546875" style="167" customWidth="1"/>
    <col min="12653" max="12653" width="36.5703125" style="167" customWidth="1"/>
    <col min="12654" max="12661" width="36.85546875" style="167" customWidth="1"/>
    <col min="12662" max="12662" width="36.5703125" style="167" customWidth="1"/>
    <col min="12663" max="12800" width="36.85546875" style="167"/>
    <col min="12801" max="12801" width="18.5703125" style="167" customWidth="1"/>
    <col min="12802" max="12810" width="31.42578125" style="167" customWidth="1"/>
    <col min="12811" max="12827" width="36.85546875" style="167" customWidth="1"/>
    <col min="12828" max="12828" width="37" style="167" customWidth="1"/>
    <col min="12829" max="12844" width="36.85546875" style="167" customWidth="1"/>
    <col min="12845" max="12845" width="37.140625" style="167" customWidth="1"/>
    <col min="12846" max="12847" width="36.85546875" style="167" customWidth="1"/>
    <col min="12848" max="12848" width="36.5703125" style="167" customWidth="1"/>
    <col min="12849" max="12850" width="36.85546875" style="167" customWidth="1"/>
    <col min="12851" max="12851" width="36.5703125" style="167" customWidth="1"/>
    <col min="12852" max="12852" width="37" style="167" customWidth="1"/>
    <col min="12853" max="12871" width="36.85546875" style="167" customWidth="1"/>
    <col min="12872" max="12872" width="37" style="167" customWidth="1"/>
    <col min="12873" max="12890" width="36.85546875" style="167" customWidth="1"/>
    <col min="12891" max="12891" width="36.5703125" style="167" customWidth="1"/>
    <col min="12892" max="12904" width="36.85546875" style="167" customWidth="1"/>
    <col min="12905" max="12905" width="36.5703125" style="167" customWidth="1"/>
    <col min="12906" max="12908" width="36.85546875" style="167" customWidth="1"/>
    <col min="12909" max="12909" width="36.5703125" style="167" customWidth="1"/>
    <col min="12910" max="12917" width="36.85546875" style="167" customWidth="1"/>
    <col min="12918" max="12918" width="36.5703125" style="167" customWidth="1"/>
    <col min="12919" max="13056" width="36.85546875" style="167"/>
    <col min="13057" max="13057" width="18.5703125" style="167" customWidth="1"/>
    <col min="13058" max="13066" width="31.42578125" style="167" customWidth="1"/>
    <col min="13067" max="13083" width="36.85546875" style="167" customWidth="1"/>
    <col min="13084" max="13084" width="37" style="167" customWidth="1"/>
    <col min="13085" max="13100" width="36.85546875" style="167" customWidth="1"/>
    <col min="13101" max="13101" width="37.140625" style="167" customWidth="1"/>
    <col min="13102" max="13103" width="36.85546875" style="167" customWidth="1"/>
    <col min="13104" max="13104" width="36.5703125" style="167" customWidth="1"/>
    <col min="13105" max="13106" width="36.85546875" style="167" customWidth="1"/>
    <col min="13107" max="13107" width="36.5703125" style="167" customWidth="1"/>
    <col min="13108" max="13108" width="37" style="167" customWidth="1"/>
    <col min="13109" max="13127" width="36.85546875" style="167" customWidth="1"/>
    <col min="13128" max="13128" width="37" style="167" customWidth="1"/>
    <col min="13129" max="13146" width="36.85546875" style="167" customWidth="1"/>
    <col min="13147" max="13147" width="36.5703125" style="167" customWidth="1"/>
    <col min="13148" max="13160" width="36.85546875" style="167" customWidth="1"/>
    <col min="13161" max="13161" width="36.5703125" style="167" customWidth="1"/>
    <col min="13162" max="13164" width="36.85546875" style="167" customWidth="1"/>
    <col min="13165" max="13165" width="36.5703125" style="167" customWidth="1"/>
    <col min="13166" max="13173" width="36.85546875" style="167" customWidth="1"/>
    <col min="13174" max="13174" width="36.5703125" style="167" customWidth="1"/>
    <col min="13175" max="13312" width="36.85546875" style="167"/>
    <col min="13313" max="13313" width="18.5703125" style="167" customWidth="1"/>
    <col min="13314" max="13322" width="31.42578125" style="167" customWidth="1"/>
    <col min="13323" max="13339" width="36.85546875" style="167" customWidth="1"/>
    <col min="13340" max="13340" width="37" style="167" customWidth="1"/>
    <col min="13341" max="13356" width="36.85546875" style="167" customWidth="1"/>
    <col min="13357" max="13357" width="37.140625" style="167" customWidth="1"/>
    <col min="13358" max="13359" width="36.85546875" style="167" customWidth="1"/>
    <col min="13360" max="13360" width="36.5703125" style="167" customWidth="1"/>
    <col min="13361" max="13362" width="36.85546875" style="167" customWidth="1"/>
    <col min="13363" max="13363" width="36.5703125" style="167" customWidth="1"/>
    <col min="13364" max="13364" width="37" style="167" customWidth="1"/>
    <col min="13365" max="13383" width="36.85546875" style="167" customWidth="1"/>
    <col min="13384" max="13384" width="37" style="167" customWidth="1"/>
    <col min="13385" max="13402" width="36.85546875" style="167" customWidth="1"/>
    <col min="13403" max="13403" width="36.5703125" style="167" customWidth="1"/>
    <col min="13404" max="13416" width="36.85546875" style="167" customWidth="1"/>
    <col min="13417" max="13417" width="36.5703125" style="167" customWidth="1"/>
    <col min="13418" max="13420" width="36.85546875" style="167" customWidth="1"/>
    <col min="13421" max="13421" width="36.5703125" style="167" customWidth="1"/>
    <col min="13422" max="13429" width="36.85546875" style="167" customWidth="1"/>
    <col min="13430" max="13430" width="36.5703125" style="167" customWidth="1"/>
    <col min="13431" max="13568" width="36.85546875" style="167"/>
    <col min="13569" max="13569" width="18.5703125" style="167" customWidth="1"/>
    <col min="13570" max="13578" width="31.42578125" style="167" customWidth="1"/>
    <col min="13579" max="13595" width="36.85546875" style="167" customWidth="1"/>
    <col min="13596" max="13596" width="37" style="167" customWidth="1"/>
    <col min="13597" max="13612" width="36.85546875" style="167" customWidth="1"/>
    <col min="13613" max="13613" width="37.140625" style="167" customWidth="1"/>
    <col min="13614" max="13615" width="36.85546875" style="167" customWidth="1"/>
    <col min="13616" max="13616" width="36.5703125" style="167" customWidth="1"/>
    <col min="13617" max="13618" width="36.85546875" style="167" customWidth="1"/>
    <col min="13619" max="13619" width="36.5703125" style="167" customWidth="1"/>
    <col min="13620" max="13620" width="37" style="167" customWidth="1"/>
    <col min="13621" max="13639" width="36.85546875" style="167" customWidth="1"/>
    <col min="13640" max="13640" width="37" style="167" customWidth="1"/>
    <col min="13641" max="13658" width="36.85546875" style="167" customWidth="1"/>
    <col min="13659" max="13659" width="36.5703125" style="167" customWidth="1"/>
    <col min="13660" max="13672" width="36.85546875" style="167" customWidth="1"/>
    <col min="13673" max="13673" width="36.5703125" style="167" customWidth="1"/>
    <col min="13674" max="13676" width="36.85546875" style="167" customWidth="1"/>
    <col min="13677" max="13677" width="36.5703125" style="167" customWidth="1"/>
    <col min="13678" max="13685" width="36.85546875" style="167" customWidth="1"/>
    <col min="13686" max="13686" width="36.5703125" style="167" customWidth="1"/>
    <col min="13687" max="13824" width="36.85546875" style="167"/>
    <col min="13825" max="13825" width="18.5703125" style="167" customWidth="1"/>
    <col min="13826" max="13834" width="31.42578125" style="167" customWidth="1"/>
    <col min="13835" max="13851" width="36.85546875" style="167" customWidth="1"/>
    <col min="13852" max="13852" width="37" style="167" customWidth="1"/>
    <col min="13853" max="13868" width="36.85546875" style="167" customWidth="1"/>
    <col min="13869" max="13869" width="37.140625" style="167" customWidth="1"/>
    <col min="13870" max="13871" width="36.85546875" style="167" customWidth="1"/>
    <col min="13872" max="13872" width="36.5703125" style="167" customWidth="1"/>
    <col min="13873" max="13874" width="36.85546875" style="167" customWidth="1"/>
    <col min="13875" max="13875" width="36.5703125" style="167" customWidth="1"/>
    <col min="13876" max="13876" width="37" style="167" customWidth="1"/>
    <col min="13877" max="13895" width="36.85546875" style="167" customWidth="1"/>
    <col min="13896" max="13896" width="37" style="167" customWidth="1"/>
    <col min="13897" max="13914" width="36.85546875" style="167" customWidth="1"/>
    <col min="13915" max="13915" width="36.5703125" style="167" customWidth="1"/>
    <col min="13916" max="13928" width="36.85546875" style="167" customWidth="1"/>
    <col min="13929" max="13929" width="36.5703125" style="167" customWidth="1"/>
    <col min="13930" max="13932" width="36.85546875" style="167" customWidth="1"/>
    <col min="13933" max="13933" width="36.5703125" style="167" customWidth="1"/>
    <col min="13934" max="13941" width="36.85546875" style="167" customWidth="1"/>
    <col min="13942" max="13942" width="36.5703125" style="167" customWidth="1"/>
    <col min="13943" max="14080" width="36.85546875" style="167"/>
    <col min="14081" max="14081" width="18.5703125" style="167" customWidth="1"/>
    <col min="14082" max="14090" width="31.42578125" style="167" customWidth="1"/>
    <col min="14091" max="14107" width="36.85546875" style="167" customWidth="1"/>
    <col min="14108" max="14108" width="37" style="167" customWidth="1"/>
    <col min="14109" max="14124" width="36.85546875" style="167" customWidth="1"/>
    <col min="14125" max="14125" width="37.140625" style="167" customWidth="1"/>
    <col min="14126" max="14127" width="36.85546875" style="167" customWidth="1"/>
    <col min="14128" max="14128" width="36.5703125" style="167" customWidth="1"/>
    <col min="14129" max="14130" width="36.85546875" style="167" customWidth="1"/>
    <col min="14131" max="14131" width="36.5703125" style="167" customWidth="1"/>
    <col min="14132" max="14132" width="37" style="167" customWidth="1"/>
    <col min="14133" max="14151" width="36.85546875" style="167" customWidth="1"/>
    <col min="14152" max="14152" width="37" style="167" customWidth="1"/>
    <col min="14153" max="14170" width="36.85546875" style="167" customWidth="1"/>
    <col min="14171" max="14171" width="36.5703125" style="167" customWidth="1"/>
    <col min="14172" max="14184" width="36.85546875" style="167" customWidth="1"/>
    <col min="14185" max="14185" width="36.5703125" style="167" customWidth="1"/>
    <col min="14186" max="14188" width="36.85546875" style="167" customWidth="1"/>
    <col min="14189" max="14189" width="36.5703125" style="167" customWidth="1"/>
    <col min="14190" max="14197" width="36.85546875" style="167" customWidth="1"/>
    <col min="14198" max="14198" width="36.5703125" style="167" customWidth="1"/>
    <col min="14199" max="14336" width="36.85546875" style="167"/>
    <col min="14337" max="14337" width="18.5703125" style="167" customWidth="1"/>
    <col min="14338" max="14346" width="31.42578125" style="167" customWidth="1"/>
    <col min="14347" max="14363" width="36.85546875" style="167" customWidth="1"/>
    <col min="14364" max="14364" width="37" style="167" customWidth="1"/>
    <col min="14365" max="14380" width="36.85546875" style="167" customWidth="1"/>
    <col min="14381" max="14381" width="37.140625" style="167" customWidth="1"/>
    <col min="14382" max="14383" width="36.85546875" style="167" customWidth="1"/>
    <col min="14384" max="14384" width="36.5703125" style="167" customWidth="1"/>
    <col min="14385" max="14386" width="36.85546875" style="167" customWidth="1"/>
    <col min="14387" max="14387" width="36.5703125" style="167" customWidth="1"/>
    <col min="14388" max="14388" width="37" style="167" customWidth="1"/>
    <col min="14389" max="14407" width="36.85546875" style="167" customWidth="1"/>
    <col min="14408" max="14408" width="37" style="167" customWidth="1"/>
    <col min="14409" max="14426" width="36.85546875" style="167" customWidth="1"/>
    <col min="14427" max="14427" width="36.5703125" style="167" customWidth="1"/>
    <col min="14428" max="14440" width="36.85546875" style="167" customWidth="1"/>
    <col min="14441" max="14441" width="36.5703125" style="167" customWidth="1"/>
    <col min="14442" max="14444" width="36.85546875" style="167" customWidth="1"/>
    <col min="14445" max="14445" width="36.5703125" style="167" customWidth="1"/>
    <col min="14446" max="14453" width="36.85546875" style="167" customWidth="1"/>
    <col min="14454" max="14454" width="36.5703125" style="167" customWidth="1"/>
    <col min="14455" max="14592" width="36.85546875" style="167"/>
    <col min="14593" max="14593" width="18.5703125" style="167" customWidth="1"/>
    <col min="14594" max="14602" width="31.42578125" style="167" customWidth="1"/>
    <col min="14603" max="14619" width="36.85546875" style="167" customWidth="1"/>
    <col min="14620" max="14620" width="37" style="167" customWidth="1"/>
    <col min="14621" max="14636" width="36.85546875" style="167" customWidth="1"/>
    <col min="14637" max="14637" width="37.140625" style="167" customWidth="1"/>
    <col min="14638" max="14639" width="36.85546875" style="167" customWidth="1"/>
    <col min="14640" max="14640" width="36.5703125" style="167" customWidth="1"/>
    <col min="14641" max="14642" width="36.85546875" style="167" customWidth="1"/>
    <col min="14643" max="14643" width="36.5703125" style="167" customWidth="1"/>
    <col min="14644" max="14644" width="37" style="167" customWidth="1"/>
    <col min="14645" max="14663" width="36.85546875" style="167" customWidth="1"/>
    <col min="14664" max="14664" width="37" style="167" customWidth="1"/>
    <col min="14665" max="14682" width="36.85546875" style="167" customWidth="1"/>
    <col min="14683" max="14683" width="36.5703125" style="167" customWidth="1"/>
    <col min="14684" max="14696" width="36.85546875" style="167" customWidth="1"/>
    <col min="14697" max="14697" width="36.5703125" style="167" customWidth="1"/>
    <col min="14698" max="14700" width="36.85546875" style="167" customWidth="1"/>
    <col min="14701" max="14701" width="36.5703125" style="167" customWidth="1"/>
    <col min="14702" max="14709" width="36.85546875" style="167" customWidth="1"/>
    <col min="14710" max="14710" width="36.5703125" style="167" customWidth="1"/>
    <col min="14711" max="14848" width="36.85546875" style="167"/>
    <col min="14849" max="14849" width="18.5703125" style="167" customWidth="1"/>
    <col min="14850" max="14858" width="31.42578125" style="167" customWidth="1"/>
    <col min="14859" max="14875" width="36.85546875" style="167" customWidth="1"/>
    <col min="14876" max="14876" width="37" style="167" customWidth="1"/>
    <col min="14877" max="14892" width="36.85546875" style="167" customWidth="1"/>
    <col min="14893" max="14893" width="37.140625" style="167" customWidth="1"/>
    <col min="14894" max="14895" width="36.85546875" style="167" customWidth="1"/>
    <col min="14896" max="14896" width="36.5703125" style="167" customWidth="1"/>
    <col min="14897" max="14898" width="36.85546875" style="167" customWidth="1"/>
    <col min="14899" max="14899" width="36.5703125" style="167" customWidth="1"/>
    <col min="14900" max="14900" width="37" style="167" customWidth="1"/>
    <col min="14901" max="14919" width="36.85546875" style="167" customWidth="1"/>
    <col min="14920" max="14920" width="37" style="167" customWidth="1"/>
    <col min="14921" max="14938" width="36.85546875" style="167" customWidth="1"/>
    <col min="14939" max="14939" width="36.5703125" style="167" customWidth="1"/>
    <col min="14940" max="14952" width="36.85546875" style="167" customWidth="1"/>
    <col min="14953" max="14953" width="36.5703125" style="167" customWidth="1"/>
    <col min="14954" max="14956" width="36.85546875" style="167" customWidth="1"/>
    <col min="14957" max="14957" width="36.5703125" style="167" customWidth="1"/>
    <col min="14958" max="14965" width="36.85546875" style="167" customWidth="1"/>
    <col min="14966" max="14966" width="36.5703125" style="167" customWidth="1"/>
    <col min="14967" max="15104" width="36.85546875" style="167"/>
    <col min="15105" max="15105" width="18.5703125" style="167" customWidth="1"/>
    <col min="15106" max="15114" width="31.42578125" style="167" customWidth="1"/>
    <col min="15115" max="15131" width="36.85546875" style="167" customWidth="1"/>
    <col min="15132" max="15132" width="37" style="167" customWidth="1"/>
    <col min="15133" max="15148" width="36.85546875" style="167" customWidth="1"/>
    <col min="15149" max="15149" width="37.140625" style="167" customWidth="1"/>
    <col min="15150" max="15151" width="36.85546875" style="167" customWidth="1"/>
    <col min="15152" max="15152" width="36.5703125" style="167" customWidth="1"/>
    <col min="15153" max="15154" width="36.85546875" style="167" customWidth="1"/>
    <col min="15155" max="15155" width="36.5703125" style="167" customWidth="1"/>
    <col min="15156" max="15156" width="37" style="167" customWidth="1"/>
    <col min="15157" max="15175" width="36.85546875" style="167" customWidth="1"/>
    <col min="15176" max="15176" width="37" style="167" customWidth="1"/>
    <col min="15177" max="15194" width="36.85546875" style="167" customWidth="1"/>
    <col min="15195" max="15195" width="36.5703125" style="167" customWidth="1"/>
    <col min="15196" max="15208" width="36.85546875" style="167" customWidth="1"/>
    <col min="15209" max="15209" width="36.5703125" style="167" customWidth="1"/>
    <col min="15210" max="15212" width="36.85546875" style="167" customWidth="1"/>
    <col min="15213" max="15213" width="36.5703125" style="167" customWidth="1"/>
    <col min="15214" max="15221" width="36.85546875" style="167" customWidth="1"/>
    <col min="15222" max="15222" width="36.5703125" style="167" customWidth="1"/>
    <col min="15223" max="15360" width="36.85546875" style="167"/>
    <col min="15361" max="15361" width="18.5703125" style="167" customWidth="1"/>
    <col min="15362" max="15370" width="31.42578125" style="167" customWidth="1"/>
    <col min="15371" max="15387" width="36.85546875" style="167" customWidth="1"/>
    <col min="15388" max="15388" width="37" style="167" customWidth="1"/>
    <col min="15389" max="15404" width="36.85546875" style="167" customWidth="1"/>
    <col min="15405" max="15405" width="37.140625" style="167" customWidth="1"/>
    <col min="15406" max="15407" width="36.85546875" style="167" customWidth="1"/>
    <col min="15408" max="15408" width="36.5703125" style="167" customWidth="1"/>
    <col min="15409" max="15410" width="36.85546875" style="167" customWidth="1"/>
    <col min="15411" max="15411" width="36.5703125" style="167" customWidth="1"/>
    <col min="15412" max="15412" width="37" style="167" customWidth="1"/>
    <col min="15413" max="15431" width="36.85546875" style="167" customWidth="1"/>
    <col min="15432" max="15432" width="37" style="167" customWidth="1"/>
    <col min="15433" max="15450" width="36.85546875" style="167" customWidth="1"/>
    <col min="15451" max="15451" width="36.5703125" style="167" customWidth="1"/>
    <col min="15452" max="15464" width="36.85546875" style="167" customWidth="1"/>
    <col min="15465" max="15465" width="36.5703125" style="167" customWidth="1"/>
    <col min="15466" max="15468" width="36.85546875" style="167" customWidth="1"/>
    <col min="15469" max="15469" width="36.5703125" style="167" customWidth="1"/>
    <col min="15470" max="15477" width="36.85546875" style="167" customWidth="1"/>
    <col min="15478" max="15478" width="36.5703125" style="167" customWidth="1"/>
    <col min="15479" max="15616" width="36.85546875" style="167"/>
    <col min="15617" max="15617" width="18.5703125" style="167" customWidth="1"/>
    <col min="15618" max="15626" width="31.42578125" style="167" customWidth="1"/>
    <col min="15627" max="15643" width="36.85546875" style="167" customWidth="1"/>
    <col min="15644" max="15644" width="37" style="167" customWidth="1"/>
    <col min="15645" max="15660" width="36.85546875" style="167" customWidth="1"/>
    <col min="15661" max="15661" width="37.140625" style="167" customWidth="1"/>
    <col min="15662" max="15663" width="36.85546875" style="167" customWidth="1"/>
    <col min="15664" max="15664" width="36.5703125" style="167" customWidth="1"/>
    <col min="15665" max="15666" width="36.85546875" style="167" customWidth="1"/>
    <col min="15667" max="15667" width="36.5703125" style="167" customWidth="1"/>
    <col min="15668" max="15668" width="37" style="167" customWidth="1"/>
    <col min="15669" max="15687" width="36.85546875" style="167" customWidth="1"/>
    <col min="15688" max="15688" width="37" style="167" customWidth="1"/>
    <col min="15689" max="15706" width="36.85546875" style="167" customWidth="1"/>
    <col min="15707" max="15707" width="36.5703125" style="167" customWidth="1"/>
    <col min="15708" max="15720" width="36.85546875" style="167" customWidth="1"/>
    <col min="15721" max="15721" width="36.5703125" style="167" customWidth="1"/>
    <col min="15722" max="15724" width="36.85546875" style="167" customWidth="1"/>
    <col min="15725" max="15725" width="36.5703125" style="167" customWidth="1"/>
    <col min="15726" max="15733" width="36.85546875" style="167" customWidth="1"/>
    <col min="15734" max="15734" width="36.5703125" style="167" customWidth="1"/>
    <col min="15735" max="15872" width="36.85546875" style="167"/>
    <col min="15873" max="15873" width="18.5703125" style="167" customWidth="1"/>
    <col min="15874" max="15882" width="31.42578125" style="167" customWidth="1"/>
    <col min="15883" max="15899" width="36.85546875" style="167" customWidth="1"/>
    <col min="15900" max="15900" width="37" style="167" customWidth="1"/>
    <col min="15901" max="15916" width="36.85546875" style="167" customWidth="1"/>
    <col min="15917" max="15917" width="37.140625" style="167" customWidth="1"/>
    <col min="15918" max="15919" width="36.85546875" style="167" customWidth="1"/>
    <col min="15920" max="15920" width="36.5703125" style="167" customWidth="1"/>
    <col min="15921" max="15922" width="36.85546875" style="167" customWidth="1"/>
    <col min="15923" max="15923" width="36.5703125" style="167" customWidth="1"/>
    <col min="15924" max="15924" width="37" style="167" customWidth="1"/>
    <col min="15925" max="15943" width="36.85546875" style="167" customWidth="1"/>
    <col min="15944" max="15944" width="37" style="167" customWidth="1"/>
    <col min="15945" max="15962" width="36.85546875" style="167" customWidth="1"/>
    <col min="15963" max="15963" width="36.5703125" style="167" customWidth="1"/>
    <col min="15964" max="15976" width="36.85546875" style="167" customWidth="1"/>
    <col min="15977" max="15977" width="36.5703125" style="167" customWidth="1"/>
    <col min="15978" max="15980" width="36.85546875" style="167" customWidth="1"/>
    <col min="15981" max="15981" width="36.5703125" style="167" customWidth="1"/>
    <col min="15982" max="15989" width="36.85546875" style="167" customWidth="1"/>
    <col min="15990" max="15990" width="36.5703125" style="167" customWidth="1"/>
    <col min="15991" max="16128" width="36.85546875" style="167"/>
    <col min="16129" max="16129" width="18.5703125" style="167" customWidth="1"/>
    <col min="16130" max="16138" width="31.42578125" style="167" customWidth="1"/>
    <col min="16139" max="16155" width="36.85546875" style="167" customWidth="1"/>
    <col min="16156" max="16156" width="37" style="167" customWidth="1"/>
    <col min="16157" max="16172" width="36.85546875" style="167" customWidth="1"/>
    <col min="16173" max="16173" width="37.140625" style="167" customWidth="1"/>
    <col min="16174" max="16175" width="36.85546875" style="167" customWidth="1"/>
    <col min="16176" max="16176" width="36.5703125" style="167" customWidth="1"/>
    <col min="16177" max="16178" width="36.85546875" style="167" customWidth="1"/>
    <col min="16179" max="16179" width="36.5703125" style="167" customWidth="1"/>
    <col min="16180" max="16180" width="37" style="167" customWidth="1"/>
    <col min="16181" max="16199" width="36.85546875" style="167" customWidth="1"/>
    <col min="16200" max="16200" width="37" style="167" customWidth="1"/>
    <col min="16201" max="16218" width="36.85546875" style="167" customWidth="1"/>
    <col min="16219" max="16219" width="36.5703125" style="167" customWidth="1"/>
    <col min="16220" max="16232" width="36.85546875" style="167" customWidth="1"/>
    <col min="16233" max="16233" width="36.5703125" style="167" customWidth="1"/>
    <col min="16234" max="16236" width="36.85546875" style="167" customWidth="1"/>
    <col min="16237" max="16237" width="36.5703125" style="167" customWidth="1"/>
    <col min="16238" max="16245" width="36.85546875" style="167" customWidth="1"/>
    <col min="16246" max="16246" width="36.5703125" style="167" customWidth="1"/>
    <col min="16247" max="16384" width="36.85546875" style="167"/>
  </cols>
  <sheetData>
    <row r="1" spans="1:245" s="115" customFormat="1" ht="12.75" customHeight="1" x14ac:dyDescent="0.25">
      <c r="A1" s="111" t="s">
        <v>135</v>
      </c>
      <c r="B1" s="112"/>
      <c r="C1" s="113"/>
      <c r="D1" s="113"/>
      <c r="E1" s="113"/>
      <c r="F1" s="113"/>
      <c r="G1" s="113"/>
      <c r="H1" s="113"/>
      <c r="I1" s="113"/>
      <c r="J1" s="113"/>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245" s="119" customFormat="1" ht="12.75" customHeight="1" x14ac:dyDescent="0.25">
      <c r="A2" s="116" t="s">
        <v>136</v>
      </c>
      <c r="B2" s="117">
        <v>1</v>
      </c>
      <c r="C2" s="117">
        <v>2</v>
      </c>
      <c r="D2" s="117">
        <v>3</v>
      </c>
      <c r="E2" s="117">
        <v>4</v>
      </c>
      <c r="F2" s="117">
        <v>5</v>
      </c>
      <c r="G2" s="117">
        <v>6</v>
      </c>
      <c r="H2" s="117">
        <v>7</v>
      </c>
      <c r="I2" s="117">
        <v>8</v>
      </c>
      <c r="J2" s="117">
        <v>9</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8"/>
      <c r="AK2" s="118" t="str">
        <f t="shared" ref="AK2:CV2" si="0">IF(AK3="","",AJ2+1)</f>
        <v/>
      </c>
      <c r="AL2" s="118" t="str">
        <f t="shared" si="0"/>
        <v/>
      </c>
      <c r="AM2" s="118" t="str">
        <f t="shared" si="0"/>
        <v/>
      </c>
      <c r="AN2" s="118" t="str">
        <f t="shared" si="0"/>
        <v/>
      </c>
      <c r="AO2" s="118" t="str">
        <f t="shared" si="0"/>
        <v/>
      </c>
      <c r="AP2" s="118" t="str">
        <f t="shared" si="0"/>
        <v/>
      </c>
      <c r="AQ2" s="118" t="str">
        <f t="shared" si="0"/>
        <v/>
      </c>
      <c r="AR2" s="118" t="str">
        <f t="shared" si="0"/>
        <v/>
      </c>
      <c r="AS2" s="118" t="str">
        <f t="shared" si="0"/>
        <v/>
      </c>
      <c r="AT2" s="118" t="str">
        <f t="shared" si="0"/>
        <v/>
      </c>
      <c r="AU2" s="118" t="str">
        <f t="shared" si="0"/>
        <v/>
      </c>
      <c r="AV2" s="118" t="str">
        <f t="shared" si="0"/>
        <v/>
      </c>
      <c r="AW2" s="118" t="str">
        <f t="shared" si="0"/>
        <v/>
      </c>
      <c r="AX2" s="118" t="str">
        <f t="shared" si="0"/>
        <v/>
      </c>
      <c r="AY2" s="118" t="str">
        <f t="shared" si="0"/>
        <v/>
      </c>
      <c r="AZ2" s="118" t="str">
        <f t="shared" si="0"/>
        <v/>
      </c>
      <c r="BA2" s="118" t="str">
        <f t="shared" si="0"/>
        <v/>
      </c>
      <c r="BB2" s="118" t="str">
        <f t="shared" si="0"/>
        <v/>
      </c>
      <c r="BC2" s="118" t="str">
        <f t="shared" si="0"/>
        <v/>
      </c>
      <c r="BD2" s="118" t="str">
        <f t="shared" si="0"/>
        <v/>
      </c>
      <c r="BE2" s="118" t="str">
        <f t="shared" si="0"/>
        <v/>
      </c>
      <c r="BF2" s="118" t="str">
        <f t="shared" si="0"/>
        <v/>
      </c>
      <c r="BG2" s="118" t="str">
        <f t="shared" si="0"/>
        <v/>
      </c>
      <c r="BH2" s="118" t="str">
        <f t="shared" si="0"/>
        <v/>
      </c>
      <c r="BI2" s="118" t="str">
        <f t="shared" si="0"/>
        <v/>
      </c>
      <c r="BJ2" s="118" t="str">
        <f t="shared" si="0"/>
        <v/>
      </c>
      <c r="BK2" s="118" t="str">
        <f t="shared" si="0"/>
        <v/>
      </c>
      <c r="BL2" s="118" t="str">
        <f t="shared" si="0"/>
        <v/>
      </c>
      <c r="BM2" s="118" t="str">
        <f t="shared" si="0"/>
        <v/>
      </c>
      <c r="BN2" s="118" t="str">
        <f t="shared" si="0"/>
        <v/>
      </c>
      <c r="BO2" s="118" t="str">
        <f t="shared" si="0"/>
        <v/>
      </c>
      <c r="BP2" s="118" t="str">
        <f t="shared" si="0"/>
        <v/>
      </c>
      <c r="BQ2" s="118" t="str">
        <f t="shared" si="0"/>
        <v/>
      </c>
      <c r="BR2" s="118" t="str">
        <f t="shared" si="0"/>
        <v/>
      </c>
      <c r="BS2" s="118" t="str">
        <f t="shared" si="0"/>
        <v/>
      </c>
      <c r="BT2" s="118" t="str">
        <f t="shared" si="0"/>
        <v/>
      </c>
      <c r="BU2" s="118" t="str">
        <f t="shared" si="0"/>
        <v/>
      </c>
      <c r="BV2" s="118" t="str">
        <f t="shared" si="0"/>
        <v/>
      </c>
      <c r="BW2" s="118" t="str">
        <f t="shared" si="0"/>
        <v/>
      </c>
      <c r="BX2" s="118" t="str">
        <f t="shared" si="0"/>
        <v/>
      </c>
      <c r="BY2" s="118" t="str">
        <f t="shared" si="0"/>
        <v/>
      </c>
      <c r="BZ2" s="118" t="str">
        <f t="shared" si="0"/>
        <v/>
      </c>
      <c r="CA2" s="118" t="str">
        <f t="shared" si="0"/>
        <v/>
      </c>
      <c r="CB2" s="118" t="str">
        <f t="shared" si="0"/>
        <v/>
      </c>
      <c r="CC2" s="118" t="str">
        <f t="shared" si="0"/>
        <v/>
      </c>
      <c r="CD2" s="118" t="str">
        <f t="shared" si="0"/>
        <v/>
      </c>
      <c r="CE2" s="118" t="str">
        <f t="shared" si="0"/>
        <v/>
      </c>
      <c r="CF2" s="118" t="str">
        <f t="shared" si="0"/>
        <v/>
      </c>
      <c r="CG2" s="118" t="str">
        <f t="shared" si="0"/>
        <v/>
      </c>
      <c r="CH2" s="118" t="str">
        <f t="shared" si="0"/>
        <v/>
      </c>
      <c r="CI2" s="118" t="str">
        <f t="shared" si="0"/>
        <v/>
      </c>
      <c r="CJ2" s="118" t="str">
        <f t="shared" si="0"/>
        <v/>
      </c>
      <c r="CK2" s="118" t="str">
        <f t="shared" si="0"/>
        <v/>
      </c>
      <c r="CL2" s="118" t="str">
        <f t="shared" si="0"/>
        <v/>
      </c>
      <c r="CM2" s="118" t="str">
        <f t="shared" si="0"/>
        <v/>
      </c>
      <c r="CN2" s="118" t="str">
        <f t="shared" si="0"/>
        <v/>
      </c>
      <c r="CO2" s="118" t="str">
        <f t="shared" si="0"/>
        <v/>
      </c>
      <c r="CP2" s="118" t="str">
        <f t="shared" si="0"/>
        <v/>
      </c>
      <c r="CQ2" s="118" t="str">
        <f t="shared" si="0"/>
        <v/>
      </c>
      <c r="CR2" s="118" t="str">
        <f t="shared" si="0"/>
        <v/>
      </c>
      <c r="CS2" s="118" t="str">
        <f t="shared" si="0"/>
        <v/>
      </c>
      <c r="CT2" s="118" t="str">
        <f t="shared" si="0"/>
        <v/>
      </c>
      <c r="CU2" s="118" t="str">
        <f t="shared" si="0"/>
        <v/>
      </c>
      <c r="CV2" s="118" t="str">
        <f t="shared" si="0"/>
        <v/>
      </c>
      <c r="CW2" s="118" t="str">
        <f t="shared" ref="CW2:FH2" si="1">IF(CW3="","",CV2+1)</f>
        <v/>
      </c>
      <c r="CX2" s="118" t="str">
        <f t="shared" si="1"/>
        <v/>
      </c>
      <c r="CY2" s="118" t="str">
        <f t="shared" si="1"/>
        <v/>
      </c>
      <c r="CZ2" s="118" t="str">
        <f t="shared" si="1"/>
        <v/>
      </c>
      <c r="DA2" s="118" t="str">
        <f t="shared" si="1"/>
        <v/>
      </c>
      <c r="DB2" s="118" t="str">
        <f t="shared" si="1"/>
        <v/>
      </c>
      <c r="DC2" s="118" t="str">
        <f t="shared" si="1"/>
        <v/>
      </c>
      <c r="DD2" s="118" t="str">
        <f t="shared" si="1"/>
        <v/>
      </c>
      <c r="DE2" s="118" t="str">
        <f t="shared" si="1"/>
        <v/>
      </c>
      <c r="DF2" s="118" t="str">
        <f t="shared" si="1"/>
        <v/>
      </c>
      <c r="DG2" s="118" t="str">
        <f t="shared" si="1"/>
        <v/>
      </c>
      <c r="DH2" s="118" t="str">
        <f t="shared" si="1"/>
        <v/>
      </c>
      <c r="DI2" s="118" t="str">
        <f t="shared" si="1"/>
        <v/>
      </c>
      <c r="DJ2" s="118" t="str">
        <f t="shared" si="1"/>
        <v/>
      </c>
      <c r="DK2" s="118" t="str">
        <f t="shared" si="1"/>
        <v/>
      </c>
      <c r="DL2" s="118" t="str">
        <f t="shared" si="1"/>
        <v/>
      </c>
      <c r="DM2" s="118" t="str">
        <f t="shared" si="1"/>
        <v/>
      </c>
      <c r="DN2" s="118" t="str">
        <f t="shared" si="1"/>
        <v/>
      </c>
      <c r="DO2" s="118" t="str">
        <f t="shared" si="1"/>
        <v/>
      </c>
      <c r="DP2" s="118" t="str">
        <f t="shared" si="1"/>
        <v/>
      </c>
      <c r="DQ2" s="118" t="str">
        <f t="shared" si="1"/>
        <v/>
      </c>
      <c r="DR2" s="118" t="str">
        <f t="shared" si="1"/>
        <v/>
      </c>
      <c r="DS2" s="118" t="str">
        <f t="shared" si="1"/>
        <v/>
      </c>
      <c r="DT2" s="118" t="str">
        <f t="shared" si="1"/>
        <v/>
      </c>
      <c r="DU2" s="118" t="str">
        <f t="shared" si="1"/>
        <v/>
      </c>
      <c r="DV2" s="118" t="str">
        <f t="shared" si="1"/>
        <v/>
      </c>
      <c r="DW2" s="118" t="str">
        <f t="shared" si="1"/>
        <v/>
      </c>
      <c r="DX2" s="118" t="str">
        <f t="shared" si="1"/>
        <v/>
      </c>
      <c r="DY2" s="118" t="str">
        <f t="shared" si="1"/>
        <v/>
      </c>
      <c r="DZ2" s="118" t="str">
        <f t="shared" si="1"/>
        <v/>
      </c>
      <c r="EA2" s="118" t="str">
        <f t="shared" si="1"/>
        <v/>
      </c>
      <c r="EB2" s="118" t="str">
        <f t="shared" si="1"/>
        <v/>
      </c>
      <c r="EC2" s="118" t="str">
        <f t="shared" si="1"/>
        <v/>
      </c>
      <c r="ED2" s="118" t="str">
        <f t="shared" si="1"/>
        <v/>
      </c>
      <c r="EE2" s="118" t="str">
        <f t="shared" si="1"/>
        <v/>
      </c>
      <c r="EF2" s="118" t="str">
        <f t="shared" si="1"/>
        <v/>
      </c>
      <c r="EG2" s="118" t="str">
        <f t="shared" si="1"/>
        <v/>
      </c>
      <c r="EH2" s="118" t="str">
        <f t="shared" si="1"/>
        <v/>
      </c>
      <c r="EI2" s="118" t="str">
        <f t="shared" si="1"/>
        <v/>
      </c>
      <c r="EJ2" s="118" t="str">
        <f t="shared" si="1"/>
        <v/>
      </c>
      <c r="EK2" s="118" t="str">
        <f t="shared" si="1"/>
        <v/>
      </c>
      <c r="EL2" s="118" t="str">
        <f t="shared" si="1"/>
        <v/>
      </c>
      <c r="EM2" s="118" t="str">
        <f t="shared" si="1"/>
        <v/>
      </c>
      <c r="EN2" s="118" t="str">
        <f t="shared" si="1"/>
        <v/>
      </c>
      <c r="EO2" s="118" t="str">
        <f t="shared" si="1"/>
        <v/>
      </c>
      <c r="EP2" s="118" t="str">
        <f t="shared" si="1"/>
        <v/>
      </c>
      <c r="EQ2" s="118" t="str">
        <f t="shared" si="1"/>
        <v/>
      </c>
      <c r="ER2" s="118" t="str">
        <f t="shared" si="1"/>
        <v/>
      </c>
      <c r="ES2" s="118" t="str">
        <f t="shared" si="1"/>
        <v/>
      </c>
      <c r="ET2" s="118" t="str">
        <f t="shared" si="1"/>
        <v/>
      </c>
      <c r="EU2" s="118" t="str">
        <f t="shared" si="1"/>
        <v/>
      </c>
      <c r="EV2" s="118" t="str">
        <f t="shared" si="1"/>
        <v/>
      </c>
      <c r="EW2" s="118" t="str">
        <f t="shared" si="1"/>
        <v/>
      </c>
      <c r="EX2" s="118" t="str">
        <f t="shared" si="1"/>
        <v/>
      </c>
      <c r="EY2" s="118" t="str">
        <f t="shared" si="1"/>
        <v/>
      </c>
      <c r="EZ2" s="118" t="str">
        <f t="shared" si="1"/>
        <v/>
      </c>
      <c r="FA2" s="118" t="str">
        <f t="shared" si="1"/>
        <v/>
      </c>
      <c r="FB2" s="118" t="str">
        <f t="shared" si="1"/>
        <v/>
      </c>
      <c r="FC2" s="118" t="str">
        <f t="shared" si="1"/>
        <v/>
      </c>
      <c r="FD2" s="118" t="str">
        <f t="shared" si="1"/>
        <v/>
      </c>
      <c r="FE2" s="118" t="str">
        <f t="shared" si="1"/>
        <v/>
      </c>
      <c r="FF2" s="118" t="str">
        <f t="shared" si="1"/>
        <v/>
      </c>
      <c r="FG2" s="118" t="str">
        <f t="shared" si="1"/>
        <v/>
      </c>
      <c r="FH2" s="118" t="str">
        <f t="shared" si="1"/>
        <v/>
      </c>
      <c r="FI2" s="118" t="str">
        <f t="shared" ref="FI2:HT2" si="2">IF(FI3="","",FH2+1)</f>
        <v/>
      </c>
      <c r="FJ2" s="118" t="str">
        <f t="shared" si="2"/>
        <v/>
      </c>
      <c r="FK2" s="118" t="str">
        <f t="shared" si="2"/>
        <v/>
      </c>
      <c r="FL2" s="118" t="str">
        <f t="shared" si="2"/>
        <v/>
      </c>
      <c r="FM2" s="118" t="str">
        <f t="shared" si="2"/>
        <v/>
      </c>
      <c r="FN2" s="118" t="str">
        <f t="shared" si="2"/>
        <v/>
      </c>
      <c r="FO2" s="118" t="str">
        <f t="shared" si="2"/>
        <v/>
      </c>
      <c r="FP2" s="118" t="str">
        <f t="shared" si="2"/>
        <v/>
      </c>
      <c r="FQ2" s="118" t="str">
        <f t="shared" si="2"/>
        <v/>
      </c>
      <c r="FR2" s="118" t="str">
        <f t="shared" si="2"/>
        <v/>
      </c>
      <c r="FS2" s="118" t="str">
        <f t="shared" si="2"/>
        <v/>
      </c>
      <c r="FT2" s="118" t="str">
        <f t="shared" si="2"/>
        <v/>
      </c>
      <c r="FU2" s="118" t="str">
        <f t="shared" si="2"/>
        <v/>
      </c>
      <c r="FV2" s="118" t="str">
        <f t="shared" si="2"/>
        <v/>
      </c>
      <c r="FW2" s="118" t="str">
        <f t="shared" si="2"/>
        <v/>
      </c>
      <c r="FX2" s="118" t="str">
        <f t="shared" si="2"/>
        <v/>
      </c>
      <c r="FY2" s="118" t="str">
        <f t="shared" si="2"/>
        <v/>
      </c>
      <c r="FZ2" s="118" t="str">
        <f t="shared" si="2"/>
        <v/>
      </c>
      <c r="GA2" s="118" t="str">
        <f t="shared" si="2"/>
        <v/>
      </c>
      <c r="GB2" s="118" t="str">
        <f t="shared" si="2"/>
        <v/>
      </c>
      <c r="GC2" s="118" t="str">
        <f t="shared" si="2"/>
        <v/>
      </c>
      <c r="GD2" s="118" t="str">
        <f t="shared" si="2"/>
        <v/>
      </c>
      <c r="GE2" s="118" t="str">
        <f t="shared" si="2"/>
        <v/>
      </c>
      <c r="GF2" s="118" t="str">
        <f t="shared" si="2"/>
        <v/>
      </c>
      <c r="GG2" s="118" t="str">
        <f t="shared" si="2"/>
        <v/>
      </c>
      <c r="GH2" s="118" t="str">
        <f t="shared" si="2"/>
        <v/>
      </c>
      <c r="GI2" s="118" t="str">
        <f t="shared" si="2"/>
        <v/>
      </c>
      <c r="GJ2" s="118" t="str">
        <f t="shared" si="2"/>
        <v/>
      </c>
      <c r="GK2" s="118" t="str">
        <f t="shared" si="2"/>
        <v/>
      </c>
      <c r="GL2" s="118" t="str">
        <f t="shared" si="2"/>
        <v/>
      </c>
      <c r="GM2" s="118" t="str">
        <f t="shared" si="2"/>
        <v/>
      </c>
      <c r="GN2" s="118" t="str">
        <f t="shared" si="2"/>
        <v/>
      </c>
      <c r="GO2" s="118" t="str">
        <f t="shared" si="2"/>
        <v/>
      </c>
      <c r="GP2" s="118" t="str">
        <f t="shared" si="2"/>
        <v/>
      </c>
      <c r="GQ2" s="118" t="str">
        <f t="shared" si="2"/>
        <v/>
      </c>
      <c r="GR2" s="118" t="str">
        <f t="shared" si="2"/>
        <v/>
      </c>
      <c r="GS2" s="118" t="str">
        <f t="shared" si="2"/>
        <v/>
      </c>
      <c r="GT2" s="118" t="str">
        <f t="shared" si="2"/>
        <v/>
      </c>
      <c r="GU2" s="118" t="str">
        <f t="shared" si="2"/>
        <v/>
      </c>
      <c r="GV2" s="118" t="str">
        <f t="shared" si="2"/>
        <v/>
      </c>
      <c r="GW2" s="118" t="str">
        <f t="shared" si="2"/>
        <v/>
      </c>
      <c r="GX2" s="118" t="str">
        <f t="shared" si="2"/>
        <v/>
      </c>
      <c r="GY2" s="118" t="str">
        <f t="shared" si="2"/>
        <v/>
      </c>
      <c r="GZ2" s="118" t="str">
        <f t="shared" si="2"/>
        <v/>
      </c>
      <c r="HA2" s="118" t="str">
        <f t="shared" si="2"/>
        <v/>
      </c>
      <c r="HB2" s="118" t="str">
        <f t="shared" si="2"/>
        <v/>
      </c>
      <c r="HC2" s="118" t="str">
        <f t="shared" si="2"/>
        <v/>
      </c>
      <c r="HD2" s="118" t="str">
        <f t="shared" si="2"/>
        <v/>
      </c>
      <c r="HE2" s="118" t="str">
        <f t="shared" si="2"/>
        <v/>
      </c>
      <c r="HF2" s="118" t="str">
        <f t="shared" si="2"/>
        <v/>
      </c>
      <c r="HG2" s="118" t="str">
        <f t="shared" si="2"/>
        <v/>
      </c>
      <c r="HH2" s="118" t="str">
        <f t="shared" si="2"/>
        <v/>
      </c>
      <c r="HI2" s="118" t="str">
        <f t="shared" si="2"/>
        <v/>
      </c>
      <c r="HJ2" s="118" t="str">
        <f t="shared" si="2"/>
        <v/>
      </c>
      <c r="HK2" s="118" t="str">
        <f t="shared" si="2"/>
        <v/>
      </c>
      <c r="HL2" s="118" t="str">
        <f t="shared" si="2"/>
        <v/>
      </c>
      <c r="HM2" s="118" t="str">
        <f t="shared" si="2"/>
        <v/>
      </c>
      <c r="HN2" s="118" t="str">
        <f t="shared" si="2"/>
        <v/>
      </c>
      <c r="HO2" s="118" t="str">
        <f t="shared" si="2"/>
        <v/>
      </c>
      <c r="HP2" s="118" t="str">
        <f t="shared" si="2"/>
        <v/>
      </c>
      <c r="HQ2" s="118" t="str">
        <f t="shared" si="2"/>
        <v/>
      </c>
      <c r="HR2" s="118" t="str">
        <f t="shared" si="2"/>
        <v/>
      </c>
      <c r="HS2" s="118" t="str">
        <f t="shared" si="2"/>
        <v/>
      </c>
      <c r="HT2" s="118" t="str">
        <f t="shared" si="2"/>
        <v/>
      </c>
      <c r="HU2" s="118" t="str">
        <f t="shared" ref="HU2:IK2" si="3">IF(HU3="","",HT2+1)</f>
        <v/>
      </c>
      <c r="HV2" s="118" t="str">
        <f t="shared" si="3"/>
        <v/>
      </c>
      <c r="HW2" s="118" t="str">
        <f t="shared" si="3"/>
        <v/>
      </c>
      <c r="HX2" s="118" t="str">
        <f t="shared" si="3"/>
        <v/>
      </c>
      <c r="HY2" s="118" t="str">
        <f t="shared" si="3"/>
        <v/>
      </c>
      <c r="HZ2" s="118" t="str">
        <f t="shared" si="3"/>
        <v/>
      </c>
      <c r="IA2" s="118" t="str">
        <f t="shared" si="3"/>
        <v/>
      </c>
      <c r="IB2" s="118" t="str">
        <f t="shared" si="3"/>
        <v/>
      </c>
      <c r="IC2" s="118" t="str">
        <f t="shared" si="3"/>
        <v/>
      </c>
      <c r="ID2" s="118" t="str">
        <f t="shared" si="3"/>
        <v/>
      </c>
      <c r="IE2" s="118" t="str">
        <f t="shared" si="3"/>
        <v/>
      </c>
      <c r="IF2" s="118" t="str">
        <f t="shared" si="3"/>
        <v/>
      </c>
      <c r="IG2" s="118" t="str">
        <f t="shared" si="3"/>
        <v/>
      </c>
      <c r="IH2" s="118" t="str">
        <f t="shared" si="3"/>
        <v/>
      </c>
      <c r="II2" s="118" t="str">
        <f t="shared" si="3"/>
        <v/>
      </c>
      <c r="IJ2" s="118" t="str">
        <f t="shared" si="3"/>
        <v/>
      </c>
      <c r="IK2" s="118" t="str">
        <f t="shared" si="3"/>
        <v/>
      </c>
    </row>
    <row r="3" spans="1:245" s="124" customFormat="1" x14ac:dyDescent="0.2">
      <c r="A3" s="120" t="s">
        <v>137</v>
      </c>
      <c r="B3" s="362" t="s">
        <v>138</v>
      </c>
      <c r="C3" s="362" t="s">
        <v>138</v>
      </c>
      <c r="D3" s="363" t="s">
        <v>138</v>
      </c>
      <c r="E3" s="363" t="s">
        <v>138</v>
      </c>
      <c r="F3" s="364" t="s">
        <v>138</v>
      </c>
      <c r="G3" s="121"/>
      <c r="H3" s="121"/>
      <c r="I3" s="121"/>
      <c r="J3" s="121"/>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row>
    <row r="4" spans="1:245" s="124" customFormat="1" ht="51" x14ac:dyDescent="0.2">
      <c r="A4" s="120" t="s">
        <v>139</v>
      </c>
      <c r="B4" s="362" t="s">
        <v>896</v>
      </c>
      <c r="C4" s="362" t="s">
        <v>906</v>
      </c>
      <c r="D4" s="362" t="s">
        <v>916</v>
      </c>
      <c r="E4" s="362" t="s">
        <v>918</v>
      </c>
      <c r="F4" s="364" t="s">
        <v>921</v>
      </c>
      <c r="G4" s="121"/>
      <c r="H4" s="121"/>
      <c r="I4" s="121"/>
      <c r="J4" s="121"/>
      <c r="K4" s="122"/>
      <c r="L4" s="121"/>
      <c r="M4" s="121"/>
      <c r="N4" s="121"/>
      <c r="O4" s="122"/>
      <c r="P4" s="122"/>
      <c r="Q4" s="121"/>
      <c r="R4" s="121"/>
      <c r="S4" s="121"/>
      <c r="T4" s="121"/>
      <c r="U4" s="121"/>
      <c r="V4" s="121"/>
      <c r="W4" s="121"/>
      <c r="X4" s="126"/>
      <c r="Y4" s="121"/>
      <c r="Z4" s="122"/>
      <c r="AA4" s="121"/>
      <c r="AB4" s="121"/>
      <c r="AC4" s="122"/>
      <c r="AD4" s="122"/>
      <c r="AE4" s="122"/>
      <c r="AF4" s="122"/>
      <c r="AG4" s="122"/>
      <c r="AH4" s="122"/>
      <c r="AI4" s="122"/>
      <c r="AQ4" s="127"/>
      <c r="AR4" s="127"/>
      <c r="AS4" s="127"/>
      <c r="AT4" s="127"/>
      <c r="AU4" s="127"/>
      <c r="AV4" s="127"/>
      <c r="AW4" s="127"/>
      <c r="GA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row>
    <row r="5" spans="1:245" s="132" customFormat="1" x14ac:dyDescent="0.2">
      <c r="A5" s="128" t="s">
        <v>140</v>
      </c>
      <c r="B5" s="365" t="s">
        <v>908</v>
      </c>
      <c r="C5" s="365" t="s">
        <v>908</v>
      </c>
      <c r="D5" s="365" t="s">
        <v>910</v>
      </c>
      <c r="E5" s="366" t="s">
        <v>910</v>
      </c>
      <c r="F5" s="367" t="s">
        <v>908</v>
      </c>
      <c r="G5" s="129"/>
      <c r="H5" s="129"/>
      <c r="I5" s="129"/>
      <c r="J5" s="129"/>
      <c r="K5" s="129"/>
      <c r="L5" s="130"/>
      <c r="M5" s="129"/>
      <c r="N5" s="130"/>
      <c r="O5" s="130"/>
      <c r="P5" s="130"/>
      <c r="Q5" s="129"/>
      <c r="R5" s="130"/>
      <c r="S5" s="129"/>
      <c r="T5" s="130"/>
      <c r="U5" s="129"/>
      <c r="V5" s="130"/>
      <c r="W5" s="129"/>
      <c r="X5" s="130"/>
      <c r="Y5" s="129"/>
      <c r="Z5" s="129"/>
      <c r="AA5" s="130"/>
      <c r="AB5" s="130"/>
      <c r="AC5" s="130"/>
      <c r="AD5" s="130"/>
      <c r="AE5" s="130"/>
      <c r="AF5" s="130"/>
      <c r="AG5" s="130"/>
      <c r="AH5" s="130"/>
      <c r="AI5" s="130"/>
      <c r="DO5" s="133"/>
      <c r="GC5" s="134"/>
      <c r="GD5" s="134"/>
      <c r="GE5" s="134"/>
      <c r="GF5" s="134"/>
      <c r="GG5" s="134"/>
      <c r="GH5" s="134"/>
      <c r="GI5" s="134"/>
      <c r="GJ5" s="134"/>
      <c r="GK5" s="134"/>
      <c r="GL5" s="134"/>
      <c r="GM5" s="134"/>
      <c r="GN5" s="134"/>
      <c r="GO5" s="134"/>
      <c r="GP5" s="134"/>
      <c r="GQ5" s="134"/>
      <c r="GR5" s="134"/>
      <c r="GS5" s="134"/>
      <c r="GT5" s="134"/>
      <c r="GU5" s="134"/>
      <c r="GV5" s="134"/>
      <c r="GW5" s="135"/>
      <c r="GX5" s="134"/>
      <c r="GY5" s="134"/>
      <c r="GZ5" s="134"/>
      <c r="HA5" s="134"/>
      <c r="HB5" s="134"/>
    </row>
    <row r="6" spans="1:245" s="132" customFormat="1" x14ac:dyDescent="0.2">
      <c r="A6" s="128" t="s">
        <v>141</v>
      </c>
      <c r="B6" s="365"/>
      <c r="C6" s="365"/>
      <c r="D6" s="130"/>
      <c r="E6" s="130"/>
      <c r="F6" s="131"/>
      <c r="G6" s="129"/>
      <c r="H6" s="129"/>
      <c r="I6" s="129"/>
      <c r="J6" s="129"/>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row>
    <row r="7" spans="1:245" s="139" customFormat="1" x14ac:dyDescent="0.2">
      <c r="A7" s="120" t="s">
        <v>142</v>
      </c>
      <c r="B7" s="368" t="s">
        <v>898</v>
      </c>
      <c r="C7" s="368"/>
      <c r="D7" s="368" t="s">
        <v>911</v>
      </c>
      <c r="E7" s="369" t="s">
        <v>911</v>
      </c>
      <c r="F7" s="370" t="s">
        <v>922</v>
      </c>
      <c r="G7" s="136"/>
      <c r="H7" s="136"/>
      <c r="I7" s="136"/>
      <c r="J7" s="136"/>
      <c r="K7" s="137"/>
      <c r="L7" s="137"/>
      <c r="M7" s="136"/>
      <c r="N7" s="137"/>
      <c r="O7" s="137"/>
      <c r="P7" s="137"/>
      <c r="Q7" s="136"/>
      <c r="R7" s="137"/>
      <c r="S7" s="136"/>
      <c r="T7" s="137"/>
      <c r="U7" s="137"/>
      <c r="V7" s="137"/>
      <c r="W7" s="137"/>
      <c r="X7" s="137"/>
      <c r="Y7" s="137"/>
      <c r="Z7" s="137"/>
      <c r="AA7" s="137"/>
      <c r="AB7" s="137"/>
      <c r="AC7" s="137"/>
      <c r="AD7" s="137"/>
      <c r="AE7" s="137"/>
      <c r="AF7" s="137"/>
      <c r="AG7" s="137"/>
      <c r="AH7" s="137"/>
      <c r="AI7" s="137"/>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row>
    <row r="8" spans="1:245" s="139" customFormat="1" x14ac:dyDescent="0.2">
      <c r="A8" s="120" t="s">
        <v>143</v>
      </c>
      <c r="B8" s="368" t="s">
        <v>902</v>
      </c>
      <c r="C8" s="368"/>
      <c r="D8" s="369" t="s">
        <v>917</v>
      </c>
      <c r="E8" s="369" t="s">
        <v>920</v>
      </c>
      <c r="F8" s="138"/>
      <c r="G8" s="136"/>
      <c r="H8" s="136"/>
      <c r="I8" s="136"/>
      <c r="J8" s="136"/>
      <c r="K8" s="137"/>
      <c r="L8" s="137"/>
      <c r="M8" s="137"/>
      <c r="N8" s="136"/>
      <c r="O8" s="137"/>
      <c r="P8" s="137"/>
      <c r="Q8" s="137"/>
      <c r="R8" s="137"/>
      <c r="S8" s="136"/>
      <c r="T8" s="137"/>
      <c r="U8" s="137"/>
      <c r="V8" s="137"/>
      <c r="W8" s="137"/>
      <c r="X8" s="137"/>
      <c r="Y8" s="137"/>
      <c r="Z8" s="137"/>
      <c r="AA8" s="137"/>
      <c r="AB8" s="137"/>
      <c r="AC8" s="137"/>
      <c r="AD8" s="137"/>
      <c r="AE8" s="137"/>
      <c r="AF8" s="137"/>
      <c r="AG8" s="137"/>
      <c r="AH8" s="137"/>
      <c r="AI8" s="137"/>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row>
    <row r="9" spans="1:245" s="132" customFormat="1" x14ac:dyDescent="0.2">
      <c r="A9" s="128" t="s">
        <v>144</v>
      </c>
      <c r="B9" s="365" t="s">
        <v>899</v>
      </c>
      <c r="C9" s="365" t="s">
        <v>899</v>
      </c>
      <c r="D9" s="141"/>
      <c r="E9" s="130"/>
      <c r="F9" s="131"/>
      <c r="G9" s="129"/>
      <c r="H9" s="129"/>
      <c r="I9" s="129"/>
      <c r="J9" s="129"/>
      <c r="K9" s="130"/>
      <c r="L9" s="129"/>
      <c r="M9" s="129"/>
      <c r="N9" s="130"/>
      <c r="O9" s="130"/>
      <c r="P9" s="130"/>
      <c r="Q9" s="141"/>
      <c r="R9" s="130"/>
      <c r="S9" s="129"/>
      <c r="T9" s="129"/>
      <c r="U9" s="129"/>
      <c r="V9" s="130"/>
      <c r="W9" s="130"/>
      <c r="X9" s="130"/>
      <c r="Y9" s="130"/>
      <c r="Z9" s="130"/>
      <c r="AA9" s="130"/>
      <c r="AB9" s="130"/>
      <c r="AC9" s="130"/>
      <c r="AD9" s="130"/>
      <c r="AE9" s="130"/>
      <c r="AF9" s="130"/>
      <c r="AG9" s="130"/>
      <c r="AH9" s="130"/>
      <c r="AI9" s="130"/>
      <c r="AY9" s="133"/>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row>
    <row r="10" spans="1:245" s="132" customFormat="1" ht="25.5" x14ac:dyDescent="0.2">
      <c r="A10" s="128" t="s">
        <v>145</v>
      </c>
      <c r="B10" s="365" t="s">
        <v>897</v>
      </c>
      <c r="C10" s="365" t="s">
        <v>897</v>
      </c>
      <c r="D10" s="365" t="s">
        <v>912</v>
      </c>
      <c r="E10" s="366" t="s">
        <v>912</v>
      </c>
      <c r="F10" s="131" t="s">
        <v>897</v>
      </c>
      <c r="G10" s="129"/>
      <c r="H10" s="129"/>
      <c r="I10" s="129"/>
      <c r="J10" s="129"/>
      <c r="K10" s="130"/>
      <c r="L10" s="130"/>
      <c r="M10" s="130"/>
      <c r="N10" s="130"/>
      <c r="O10" s="130"/>
      <c r="P10" s="130"/>
      <c r="Q10" s="129"/>
      <c r="R10" s="130"/>
      <c r="S10" s="130"/>
      <c r="T10" s="130"/>
      <c r="U10" s="130"/>
      <c r="V10" s="130"/>
      <c r="W10" s="130"/>
      <c r="X10" s="130"/>
      <c r="Y10" s="130"/>
      <c r="Z10" s="130"/>
      <c r="AA10" s="130"/>
      <c r="AB10" s="130"/>
      <c r="AC10" s="130"/>
      <c r="AD10" s="130"/>
      <c r="AE10" s="130"/>
      <c r="AF10" s="130"/>
      <c r="AG10" s="130"/>
      <c r="AH10" s="130"/>
      <c r="AI10" s="130"/>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row>
    <row r="11" spans="1:245" s="139" customFormat="1" x14ac:dyDescent="0.2">
      <c r="A11" s="120" t="s">
        <v>146</v>
      </c>
      <c r="B11" s="136"/>
      <c r="C11" s="368"/>
      <c r="D11" s="137"/>
      <c r="E11" s="137"/>
      <c r="F11" s="138"/>
      <c r="G11" s="136"/>
      <c r="H11" s="136"/>
      <c r="I11" s="136"/>
      <c r="J11" s="136"/>
      <c r="K11" s="137"/>
      <c r="L11" s="137"/>
      <c r="M11" s="137"/>
      <c r="N11" s="137"/>
      <c r="O11" s="137"/>
      <c r="P11" s="137"/>
      <c r="Q11" s="137"/>
      <c r="R11" s="137"/>
      <c r="S11" s="136"/>
      <c r="T11" s="137"/>
      <c r="U11" s="137"/>
      <c r="V11" s="137"/>
      <c r="W11" s="137"/>
      <c r="X11" s="136"/>
      <c r="Y11" s="137"/>
      <c r="Z11" s="137"/>
      <c r="AA11" s="137"/>
      <c r="AB11" s="137"/>
      <c r="AC11" s="137"/>
      <c r="AD11" s="137"/>
      <c r="AE11" s="137"/>
      <c r="AF11" s="137"/>
      <c r="AG11" s="137"/>
      <c r="AH11" s="137"/>
      <c r="AI11" s="137"/>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row>
    <row r="12" spans="1:245" s="139" customFormat="1" ht="25.5" x14ac:dyDescent="0.2">
      <c r="A12" s="120" t="s">
        <v>147</v>
      </c>
      <c r="B12" s="136"/>
      <c r="C12" s="368"/>
      <c r="D12" s="137"/>
      <c r="E12" s="137"/>
      <c r="F12" s="138"/>
      <c r="G12" s="136"/>
      <c r="H12" s="136"/>
      <c r="I12" s="136"/>
      <c r="J12" s="136"/>
      <c r="K12" s="137"/>
      <c r="L12" s="137"/>
      <c r="M12" s="137"/>
      <c r="N12" s="137"/>
      <c r="O12" s="137"/>
      <c r="P12" s="137"/>
      <c r="Q12" s="137"/>
      <c r="R12" s="137"/>
      <c r="S12" s="136"/>
      <c r="T12" s="137"/>
      <c r="U12" s="137"/>
      <c r="V12" s="137"/>
      <c r="W12" s="137"/>
      <c r="X12" s="136"/>
      <c r="Y12" s="137"/>
      <c r="Z12" s="137"/>
      <c r="AA12" s="137"/>
      <c r="AB12" s="137"/>
      <c r="AC12" s="137"/>
      <c r="AD12" s="137"/>
      <c r="AE12" s="137"/>
      <c r="AF12" s="137"/>
      <c r="AG12" s="137"/>
      <c r="AH12" s="137"/>
      <c r="AI12" s="137"/>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row>
    <row r="13" spans="1:245" s="132" customFormat="1" x14ac:dyDescent="0.2">
      <c r="A13" s="128" t="s">
        <v>148</v>
      </c>
      <c r="B13" s="129"/>
      <c r="C13" s="365"/>
      <c r="D13" s="130"/>
      <c r="E13" s="130"/>
      <c r="F13" s="131"/>
      <c r="G13" s="129"/>
      <c r="H13" s="129"/>
      <c r="I13" s="129"/>
      <c r="J13" s="129"/>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row>
    <row r="14" spans="1:245" s="132" customFormat="1" x14ac:dyDescent="0.2">
      <c r="A14" s="128" t="s">
        <v>149</v>
      </c>
      <c r="B14" s="129"/>
      <c r="C14" s="365"/>
      <c r="D14" s="130"/>
      <c r="E14" s="130"/>
      <c r="F14" s="131"/>
      <c r="G14" s="129"/>
      <c r="H14" s="129"/>
      <c r="I14" s="129"/>
      <c r="J14" s="129"/>
      <c r="K14" s="130"/>
      <c r="L14" s="130"/>
      <c r="M14" s="130"/>
      <c r="N14" s="129"/>
      <c r="O14" s="130"/>
      <c r="P14" s="130"/>
      <c r="Q14" s="130"/>
      <c r="R14" s="130"/>
      <c r="S14" s="130"/>
      <c r="T14" s="130"/>
      <c r="U14" s="130"/>
      <c r="V14" s="130"/>
      <c r="W14" s="130"/>
      <c r="X14" s="130"/>
      <c r="Y14" s="130"/>
      <c r="Z14" s="130"/>
      <c r="AA14" s="130"/>
      <c r="AB14" s="130"/>
      <c r="AC14" s="130"/>
      <c r="AD14" s="130"/>
      <c r="AE14" s="130"/>
      <c r="AF14" s="130"/>
      <c r="AG14" s="130"/>
      <c r="AH14" s="130"/>
      <c r="AI14" s="130"/>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row>
    <row r="15" spans="1:245" s="124" customFormat="1" x14ac:dyDescent="0.2">
      <c r="A15" s="120" t="s">
        <v>150</v>
      </c>
      <c r="B15" s="121"/>
      <c r="C15" s="362"/>
      <c r="D15" s="122"/>
      <c r="E15" s="122"/>
      <c r="F15" s="123"/>
      <c r="G15" s="121"/>
      <c r="H15" s="121"/>
      <c r="I15" s="121"/>
      <c r="J15" s="121"/>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row>
    <row r="16" spans="1:245" s="139" customFormat="1" x14ac:dyDescent="0.2">
      <c r="A16" s="120" t="s">
        <v>151</v>
      </c>
      <c r="B16" s="136"/>
      <c r="C16" s="368"/>
      <c r="D16" s="137"/>
      <c r="E16" s="137"/>
      <c r="F16" s="138"/>
      <c r="G16" s="136"/>
      <c r="H16" s="136"/>
      <c r="I16" s="136"/>
      <c r="J16" s="136"/>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CC16" s="124"/>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row>
    <row r="17" spans="1:210" s="145" customFormat="1" x14ac:dyDescent="0.2">
      <c r="A17" s="128" t="s">
        <v>152</v>
      </c>
      <c r="B17" s="142"/>
      <c r="C17" s="371"/>
      <c r="D17" s="143"/>
      <c r="E17" s="143"/>
      <c r="F17" s="144"/>
      <c r="G17" s="142"/>
      <c r="H17" s="142"/>
      <c r="I17" s="142"/>
      <c r="J17" s="142"/>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row>
    <row r="18" spans="1:210" s="145" customFormat="1" x14ac:dyDescent="0.2">
      <c r="A18" s="128" t="s">
        <v>153</v>
      </c>
      <c r="B18" s="142"/>
      <c r="C18" s="371"/>
      <c r="D18" s="143"/>
      <c r="E18" s="143"/>
      <c r="F18" s="144"/>
      <c r="G18" s="142"/>
      <c r="H18" s="142"/>
      <c r="I18" s="142"/>
      <c r="J18" s="142"/>
      <c r="K18" s="143"/>
      <c r="L18" s="143"/>
      <c r="M18" s="143"/>
      <c r="N18" s="143"/>
      <c r="O18" s="143"/>
      <c r="P18" s="143"/>
      <c r="Q18" s="143"/>
      <c r="R18" s="143"/>
      <c r="S18" s="143"/>
      <c r="T18" s="143"/>
      <c r="U18" s="143"/>
      <c r="V18" s="143"/>
      <c r="W18" s="143"/>
      <c r="X18" s="147"/>
      <c r="Y18" s="143"/>
      <c r="Z18" s="143"/>
      <c r="AA18" s="143"/>
      <c r="AB18" s="143"/>
      <c r="AC18" s="143"/>
      <c r="AD18" s="143"/>
      <c r="AE18" s="143"/>
      <c r="AF18" s="143"/>
      <c r="AG18" s="143"/>
      <c r="AH18" s="143"/>
      <c r="AI18" s="143"/>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row>
    <row r="19" spans="1:210" s="124" customFormat="1" x14ac:dyDescent="0.2">
      <c r="A19" s="120" t="s">
        <v>154</v>
      </c>
      <c r="B19" s="121"/>
      <c r="C19" s="362"/>
      <c r="D19" s="122"/>
      <c r="E19" s="122"/>
      <c r="F19" s="123"/>
      <c r="G19" s="121"/>
      <c r="H19" s="121"/>
      <c r="I19" s="121"/>
      <c r="J19" s="121"/>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row>
    <row r="20" spans="1:210" s="152" customFormat="1" x14ac:dyDescent="0.25">
      <c r="A20" s="148" t="s">
        <v>155</v>
      </c>
      <c r="B20" s="386" t="s">
        <v>903</v>
      </c>
      <c r="C20" s="386" t="s">
        <v>907</v>
      </c>
      <c r="D20" s="386" t="s">
        <v>913</v>
      </c>
      <c r="E20" s="386" t="s">
        <v>919</v>
      </c>
      <c r="F20" s="387" t="s">
        <v>923</v>
      </c>
      <c r="G20" s="149"/>
      <c r="H20" s="149"/>
      <c r="I20" s="149"/>
      <c r="J20" s="149"/>
      <c r="K20" s="150"/>
      <c r="L20" s="150"/>
      <c r="M20" s="151"/>
      <c r="N20" s="150"/>
      <c r="P20" s="153"/>
      <c r="Q20" s="150"/>
      <c r="R20" s="150"/>
      <c r="T20" s="150"/>
      <c r="U20" s="150"/>
      <c r="V20" s="150"/>
      <c r="W20" s="150"/>
      <c r="X20" s="150"/>
      <c r="Y20" s="150"/>
      <c r="Z20" s="150"/>
      <c r="AA20" s="153"/>
      <c r="AB20" s="153"/>
      <c r="AC20" s="153"/>
      <c r="AD20" s="153"/>
      <c r="AE20" s="153"/>
      <c r="AF20" s="153"/>
      <c r="AG20" s="153"/>
      <c r="AH20" s="153"/>
      <c r="AI20" s="153"/>
      <c r="AJ20" s="153"/>
      <c r="AK20" s="153"/>
      <c r="AL20" s="153"/>
      <c r="AM20" s="153"/>
      <c r="AN20" s="153"/>
      <c r="AO20" s="153"/>
      <c r="AP20" s="153"/>
      <c r="AQ20" s="153"/>
      <c r="AR20" s="153"/>
      <c r="AS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X20" s="153"/>
      <c r="BY20" s="153"/>
      <c r="BZ20" s="153"/>
      <c r="CA20" s="153"/>
      <c r="CB20" s="153"/>
      <c r="CC20" s="153"/>
      <c r="CD20" s="153"/>
      <c r="CE20" s="153"/>
      <c r="CF20" s="153"/>
      <c r="CG20" s="153"/>
      <c r="CH20" s="153"/>
      <c r="CI20" s="153"/>
      <c r="CK20" s="153"/>
      <c r="CL20" s="153"/>
      <c r="CN20" s="153"/>
      <c r="CO20" s="153"/>
      <c r="CP20" s="153"/>
      <c r="CQ20" s="153"/>
      <c r="CR20" s="153"/>
      <c r="CS20" s="153"/>
      <c r="CT20" s="153"/>
      <c r="CU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GC20" s="151"/>
      <c r="GE20" s="151"/>
      <c r="GI20" s="151"/>
      <c r="GJ20" s="151"/>
      <c r="GK20" s="151"/>
      <c r="GM20" s="151"/>
      <c r="GN20" s="151"/>
      <c r="GO20" s="151"/>
      <c r="GP20" s="151"/>
      <c r="GQ20" s="151"/>
      <c r="GR20" s="151"/>
      <c r="GS20" s="151"/>
      <c r="GT20" s="151"/>
      <c r="GU20" s="151"/>
      <c r="GV20" s="151"/>
      <c r="GW20" s="151"/>
      <c r="GX20" s="151"/>
      <c r="GY20" s="151"/>
      <c r="GZ20" s="151"/>
      <c r="HA20" s="151"/>
      <c r="HB20" s="151"/>
    </row>
    <row r="21" spans="1:210" s="136" customFormat="1" ht="25.5" x14ac:dyDescent="0.25">
      <c r="A21" s="154" t="s">
        <v>156</v>
      </c>
      <c r="B21" s="373" t="s">
        <v>904</v>
      </c>
      <c r="C21" s="373" t="s">
        <v>904</v>
      </c>
      <c r="D21" s="374" t="s">
        <v>904</v>
      </c>
      <c r="E21" s="373" t="s">
        <v>904</v>
      </c>
      <c r="F21" s="375" t="s">
        <v>904</v>
      </c>
      <c r="G21" s="155"/>
      <c r="H21" s="155"/>
      <c r="I21" s="155"/>
      <c r="J21" s="155"/>
      <c r="K21" s="156"/>
      <c r="L21" s="156"/>
      <c r="M21" s="157"/>
      <c r="N21" s="156"/>
      <c r="P21" s="158"/>
      <c r="Q21" s="156"/>
      <c r="R21" s="156"/>
      <c r="T21" s="156"/>
      <c r="U21" s="156"/>
      <c r="V21" s="156"/>
      <c r="W21" s="156"/>
      <c r="X21" s="156"/>
      <c r="Y21" s="156"/>
      <c r="Z21" s="156"/>
      <c r="AA21" s="158"/>
      <c r="AB21" s="158"/>
      <c r="AC21" s="158"/>
      <c r="AD21" s="158"/>
      <c r="AE21" s="158"/>
      <c r="AF21" s="158"/>
      <c r="AG21" s="158"/>
      <c r="AH21" s="158"/>
      <c r="AI21" s="158"/>
      <c r="AJ21" s="158"/>
      <c r="AK21" s="158"/>
      <c r="AL21" s="158"/>
      <c r="AM21" s="158"/>
      <c r="AN21" s="158"/>
      <c r="AO21" s="158"/>
      <c r="AP21" s="158"/>
      <c r="AQ21" s="158"/>
      <c r="AR21" s="158"/>
      <c r="AS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X21" s="158"/>
      <c r="BY21" s="158"/>
      <c r="BZ21" s="158"/>
      <c r="CA21" s="158"/>
      <c r="CB21" s="158"/>
      <c r="CC21" s="158"/>
      <c r="CD21" s="158"/>
      <c r="CE21" s="158"/>
      <c r="CF21" s="158"/>
      <c r="CG21" s="158"/>
      <c r="CH21" s="158"/>
      <c r="CI21" s="158"/>
      <c r="CK21" s="158"/>
      <c r="CL21" s="158"/>
      <c r="CN21" s="158"/>
      <c r="CO21" s="158"/>
      <c r="CP21" s="158"/>
      <c r="CQ21" s="158"/>
      <c r="CR21" s="158"/>
      <c r="CS21" s="158"/>
      <c r="CT21" s="158"/>
      <c r="CU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GC21" s="157"/>
      <c r="GE21" s="157"/>
      <c r="GI21" s="157"/>
      <c r="GJ21" s="157"/>
      <c r="GK21" s="157"/>
      <c r="GM21" s="157"/>
      <c r="GN21" s="157"/>
      <c r="GO21" s="157"/>
      <c r="GP21" s="157"/>
      <c r="GQ21" s="157"/>
      <c r="GR21" s="157"/>
      <c r="GS21" s="157"/>
      <c r="GT21" s="157"/>
      <c r="GU21" s="157"/>
      <c r="GV21" s="157"/>
      <c r="GW21" s="157"/>
      <c r="GX21" s="157"/>
      <c r="GY21" s="157"/>
      <c r="GZ21" s="157"/>
      <c r="HA21" s="157"/>
      <c r="HB21" s="157"/>
    </row>
    <row r="22" spans="1:210" s="132" customFormat="1" x14ac:dyDescent="0.2">
      <c r="A22" s="128" t="s">
        <v>157</v>
      </c>
      <c r="B22" s="365" t="s">
        <v>113</v>
      </c>
      <c r="C22" s="365" t="s">
        <v>113</v>
      </c>
      <c r="D22" s="366" t="s">
        <v>103</v>
      </c>
      <c r="E22" s="366" t="s">
        <v>103</v>
      </c>
      <c r="F22" s="367" t="s">
        <v>113</v>
      </c>
      <c r="G22" s="129"/>
      <c r="H22" s="129"/>
      <c r="I22" s="129"/>
      <c r="J22" s="129"/>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row>
    <row r="23" spans="1:210" s="145" customFormat="1" ht="25.5" x14ac:dyDescent="0.2">
      <c r="A23" s="128" t="s">
        <v>158</v>
      </c>
      <c r="B23" s="371" t="s">
        <v>898</v>
      </c>
      <c r="C23" s="371" t="s">
        <v>898</v>
      </c>
      <c r="D23" s="371" t="s">
        <v>915</v>
      </c>
      <c r="E23" s="143"/>
      <c r="F23" s="372" t="s">
        <v>922</v>
      </c>
      <c r="G23" s="129"/>
      <c r="H23" s="142"/>
      <c r="I23" s="142"/>
      <c r="J23" s="142"/>
      <c r="K23" s="130"/>
      <c r="L23" s="143"/>
      <c r="M23" s="129"/>
      <c r="N23" s="143"/>
      <c r="O23" s="143"/>
      <c r="P23" s="143"/>
      <c r="Q23" s="142"/>
      <c r="R23" s="143"/>
      <c r="S23" s="142"/>
      <c r="T23" s="143"/>
      <c r="U23" s="143"/>
      <c r="V23" s="143"/>
      <c r="W23" s="143"/>
      <c r="X23" s="142"/>
      <c r="Y23" s="143"/>
      <c r="Z23" s="143"/>
      <c r="AA23" s="143"/>
      <c r="AB23" s="143"/>
      <c r="AC23" s="143"/>
      <c r="AD23" s="143"/>
      <c r="AE23" s="143"/>
      <c r="AF23" s="143"/>
      <c r="AG23" s="143"/>
      <c r="AH23" s="143"/>
      <c r="AI23" s="143"/>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row>
    <row r="24" spans="1:210" s="139" customFormat="1" ht="25.5" x14ac:dyDescent="0.2">
      <c r="A24" s="120" t="s">
        <v>159</v>
      </c>
      <c r="B24" s="368" t="s">
        <v>900</v>
      </c>
      <c r="C24" s="368" t="s">
        <v>909</v>
      </c>
      <c r="D24" s="363" t="s">
        <v>866</v>
      </c>
      <c r="E24" s="369" t="s">
        <v>866</v>
      </c>
      <c r="F24" s="370" t="s">
        <v>867</v>
      </c>
      <c r="G24" s="121"/>
      <c r="H24" s="136"/>
      <c r="I24" s="136"/>
      <c r="J24" s="136"/>
      <c r="K24" s="122"/>
      <c r="L24" s="137"/>
      <c r="M24" s="121"/>
      <c r="N24" s="137"/>
      <c r="O24" s="137"/>
      <c r="P24" s="137"/>
      <c r="Q24" s="122"/>
      <c r="R24" s="137"/>
      <c r="S24" s="121"/>
      <c r="T24" s="137"/>
      <c r="U24" s="137"/>
      <c r="V24" s="137"/>
      <c r="W24" s="137"/>
      <c r="X24" s="137"/>
      <c r="Y24" s="137"/>
      <c r="Z24" s="137"/>
      <c r="AA24" s="137"/>
      <c r="AB24" s="137"/>
      <c r="AC24" s="137"/>
      <c r="AD24" s="137"/>
      <c r="AE24" s="137"/>
      <c r="AF24" s="137"/>
      <c r="AG24" s="137"/>
      <c r="AH24" s="137"/>
      <c r="AI24" s="137"/>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row>
    <row r="25" spans="1:210" s="124" customFormat="1" x14ac:dyDescent="0.2">
      <c r="A25" s="120" t="s">
        <v>160</v>
      </c>
      <c r="B25" s="362" t="s">
        <v>901</v>
      </c>
      <c r="C25" s="362"/>
      <c r="D25" s="362" t="s">
        <v>914</v>
      </c>
      <c r="E25" s="363" t="s">
        <v>914</v>
      </c>
      <c r="F25" s="123"/>
      <c r="G25" s="121"/>
      <c r="H25" s="121"/>
      <c r="I25" s="121"/>
      <c r="J25" s="121"/>
      <c r="K25" s="122"/>
      <c r="L25" s="122"/>
      <c r="M25" s="121"/>
      <c r="N25" s="122"/>
      <c r="O25" s="122"/>
      <c r="P25" s="122"/>
      <c r="Q25" s="121"/>
      <c r="R25" s="122"/>
      <c r="S25" s="121"/>
      <c r="T25" s="122"/>
      <c r="U25" s="122"/>
      <c r="V25" s="122"/>
      <c r="W25" s="122"/>
      <c r="X25" s="122"/>
      <c r="Y25" s="122"/>
      <c r="Z25" s="122"/>
      <c r="AA25" s="122"/>
      <c r="AB25" s="122"/>
      <c r="AC25" s="122"/>
      <c r="AD25" s="122"/>
      <c r="AE25" s="122"/>
      <c r="AF25" s="122"/>
      <c r="AG25" s="122"/>
      <c r="AH25" s="122"/>
      <c r="AI25" s="122"/>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row>
    <row r="26" spans="1:210" s="132" customFormat="1" ht="103.5" customHeight="1" x14ac:dyDescent="0.2">
      <c r="A26" s="133" t="s">
        <v>161</v>
      </c>
      <c r="B26" s="129" t="str">
        <f>CONCATENATE(B5,", ",B7,". ",B4,", ",B10,", ",B9,". ","Accessed on ",B21," at ",B20,".")</f>
        <v>NETL, 2007. Carbon Dioxide Capture from Existing Coal-Fired Power Plants, National Energy Technology Laboratory, Pittsburgh, PA. Accessed on August 20, 2012 at http://www.netl.doe.gov/energy-analyses/pubs/CO2%20Retrofit%20From%20Existing%20Plants%20Revised%20November%202007.pdf.</v>
      </c>
      <c r="C26" s="365" t="str">
        <f>CONCATENATE(C5,", ",C7,". ",C4,", ",C10,", ",C9,". ","Accessed on ",C21," at ",C20,".")</f>
        <v>NETL, . Power Plant Water Usage and Loss Study, National Energy Technology Laboratory, Pittsburgh, PA. Accessed on August 20, 2012 at http://www.netl.doe.gov/technologies/coalpower/gasification/pubs/pdf/WaterReport_Revised%20May2007.pdf.</v>
      </c>
      <c r="D26" s="365" t="str">
        <f>CONCATENATE(D5,", ",D7,". ",D4,", ",D10,", ",D9,". ","Accessed on ",D21," at ",D20,".")</f>
        <v>EPA, 2009. eGrid2007 Year 2005, Environmental Protection Agency, . Accessed on August 20, 2012 at http://www.epa.gov/cleanenergy/energy-resources/egrid/index.html.</v>
      </c>
      <c r="E26" s="365" t="str">
        <f>CONCATENATE(E5,", ",E7,". ",E4,", ",E10,", ",E9,". ","Accessed on ",E21," at ",E20,".")</f>
        <v>EPA, 2009. 2005 National Emissions Inventory Data &amp; Documentation; Point Facility Summary, Environmental Protection Agency, . Accessed on August 20, 2012 at http://www.epa.gov/ttn/chief/net/2005inventory.html.</v>
      </c>
      <c r="F26" s="365" t="str">
        <f>CONCATENATE(F5,", ",F7,". ",F4,", ",F10,", ",F9,". ","Accessed on ",F21," at ",F20,".")</f>
        <v>NETL, 2010. Cost and Performance Baseline for Fossil Energy Plants, Volume 1: Bituminous Coal and Natural Gas to Electricity Report, National Energy Technology Laboratory, . Accessed on August 20, 2012 at http://www.netl.doe.gov/energy-analyses/pubs/BitBase_FinRep_Rev2.pdf.</v>
      </c>
      <c r="G26" s="129"/>
      <c r="H26" s="129"/>
      <c r="I26" s="129"/>
      <c r="J26" s="129"/>
      <c r="K26" s="159"/>
      <c r="L26" s="129"/>
      <c r="M26" s="129"/>
      <c r="N26" s="129"/>
      <c r="O26" s="129"/>
      <c r="P26" s="129"/>
      <c r="Q26" s="129"/>
      <c r="R26" s="129"/>
      <c r="S26" s="129"/>
      <c r="T26" s="129"/>
      <c r="U26" s="129"/>
      <c r="V26" s="129"/>
      <c r="W26" s="129"/>
      <c r="X26" s="129"/>
      <c r="Y26" s="129"/>
      <c r="Z26" s="129"/>
      <c r="AA26" s="160"/>
      <c r="AB26" s="160"/>
      <c r="AC26" s="160"/>
      <c r="AD26" s="129"/>
      <c r="AE26" s="160"/>
      <c r="AF26" s="160"/>
      <c r="AG26" s="160"/>
      <c r="AH26" s="160"/>
      <c r="AI26" s="160"/>
      <c r="AJ26" s="133"/>
      <c r="AK26" s="161"/>
      <c r="AL26" s="161"/>
      <c r="AM26" s="161"/>
      <c r="AN26" s="161"/>
      <c r="AO26" s="161"/>
      <c r="AP26" s="161"/>
      <c r="AQ26" s="161"/>
      <c r="AR26" s="161"/>
      <c r="AS26" s="161"/>
      <c r="AU26" s="133"/>
      <c r="AV26" s="133"/>
      <c r="AW26" s="133"/>
      <c r="AX26" s="133"/>
      <c r="BL26" s="161"/>
      <c r="DS26" s="133"/>
      <c r="DT26" s="133"/>
      <c r="GC26" s="134"/>
      <c r="GD26" s="134"/>
      <c r="GE26" s="134"/>
      <c r="GF26" s="134"/>
      <c r="GG26" s="134"/>
      <c r="GH26" s="134"/>
      <c r="GI26" s="134"/>
      <c r="GJ26" s="134"/>
      <c r="GK26" s="135"/>
      <c r="GL26" s="134"/>
      <c r="GM26" s="134"/>
      <c r="GN26" s="134"/>
      <c r="GO26" s="134"/>
      <c r="GP26" s="134"/>
      <c r="GQ26" s="134"/>
      <c r="GR26" s="134"/>
      <c r="GS26" s="134"/>
      <c r="GT26" s="134"/>
      <c r="GU26" s="134"/>
      <c r="GV26" s="134"/>
      <c r="GW26" s="134"/>
      <c r="GX26" s="134"/>
      <c r="GY26" s="134"/>
      <c r="GZ26" s="134"/>
      <c r="HA26" s="162"/>
      <c r="HB26" s="162"/>
    </row>
    <row r="27" spans="1:210" s="132" customFormat="1" x14ac:dyDescent="0.25">
      <c r="A27" s="128" t="s">
        <v>162</v>
      </c>
      <c r="B27" s="365" t="s">
        <v>905</v>
      </c>
      <c r="C27" s="365"/>
      <c r="D27" s="130"/>
      <c r="E27" s="130"/>
      <c r="F27" s="131"/>
      <c r="G27" s="129"/>
      <c r="H27" s="129"/>
      <c r="I27" s="129"/>
      <c r="J27" s="129"/>
      <c r="K27" s="130"/>
      <c r="L27" s="130"/>
      <c r="M27" s="130"/>
      <c r="N27" s="130"/>
      <c r="O27" s="130"/>
      <c r="P27" s="130"/>
      <c r="Q27" s="130"/>
      <c r="R27" s="130"/>
      <c r="S27" s="129"/>
      <c r="T27" s="130"/>
      <c r="U27" s="130"/>
      <c r="V27" s="130"/>
      <c r="W27" s="130"/>
      <c r="X27" s="129"/>
      <c r="Y27" s="130"/>
      <c r="Z27" s="130"/>
      <c r="AA27" s="130"/>
      <c r="AB27" s="130"/>
      <c r="AC27" s="130"/>
      <c r="AD27" s="130"/>
      <c r="AE27" s="130"/>
      <c r="AF27" s="130"/>
      <c r="AG27" s="130"/>
      <c r="AH27" s="130"/>
      <c r="AI27" s="130"/>
    </row>
    <row r="28" spans="1:210" s="163" customFormat="1" ht="12.75" customHeight="1" x14ac:dyDescent="0.2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row>
    <row r="29" spans="1:210" s="163" customFormat="1" ht="12.75" customHeight="1" x14ac:dyDescent="0.25">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row>
    <row r="30" spans="1:210" s="163" customFormat="1" ht="12.75" customHeight="1" x14ac:dyDescent="0.25">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row>
    <row r="31" spans="1:210" s="163" customFormat="1" ht="12.75" customHeight="1" x14ac:dyDescent="0.25">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row>
    <row r="32" spans="1:210" s="163" customFormat="1" ht="12.75" customHeight="1" x14ac:dyDescent="0.25">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row>
    <row r="33" spans="2:35" s="163" customFormat="1" ht="12.75" customHeight="1" x14ac:dyDescent="0.25">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row>
    <row r="34" spans="2:35" s="163" customFormat="1" ht="12.75" customHeight="1" x14ac:dyDescent="0.25">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row>
    <row r="35" spans="2:35" s="163" customFormat="1" ht="12.75" customHeight="1" x14ac:dyDescent="0.25">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2:35" s="163" customFormat="1" ht="12.75" customHeight="1" x14ac:dyDescent="0.25">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2:35" s="163" customFormat="1" ht="12.75" customHeight="1" x14ac:dyDescent="0.25">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row>
    <row r="38" spans="2:35" s="163" customFormat="1" ht="12.75" customHeight="1" x14ac:dyDescent="0.25">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row>
    <row r="39" spans="2:35" s="163" customFormat="1" ht="12.75" customHeight="1" x14ac:dyDescent="0.25">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row>
    <row r="40" spans="2:35" s="163" customFormat="1" ht="12.75" customHeight="1" x14ac:dyDescent="0.25">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50" spans="1:35" ht="12.75" customHeight="1" x14ac:dyDescent="0.2">
      <c r="A50" s="165" t="s">
        <v>163</v>
      </c>
    </row>
    <row r="51" spans="1:35" s="168" customFormat="1" ht="12.75" customHeight="1" x14ac:dyDescent="0.25">
      <c r="B51" s="169" t="s">
        <v>164</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row>
    <row r="52" spans="1:35" ht="12.75" customHeight="1" x14ac:dyDescent="0.2">
      <c r="B52" s="170" t="s">
        <v>78</v>
      </c>
    </row>
    <row r="53" spans="1:35" ht="12.75" customHeight="1" x14ac:dyDescent="0.2">
      <c r="B53" s="171" t="s">
        <v>165</v>
      </c>
    </row>
    <row r="54" spans="1:35" ht="12.75" customHeight="1" x14ac:dyDescent="0.2">
      <c r="B54" s="171" t="s">
        <v>166</v>
      </c>
    </row>
    <row r="55" spans="1:35" ht="12.75" customHeight="1" x14ac:dyDescent="0.2">
      <c r="B55" s="171" t="s">
        <v>167</v>
      </c>
    </row>
    <row r="56" spans="1:35" ht="12.75" customHeight="1" x14ac:dyDescent="0.2">
      <c r="B56" s="171" t="s">
        <v>138</v>
      </c>
    </row>
    <row r="57" spans="1:35" ht="12.75" customHeight="1" x14ac:dyDescent="0.2">
      <c r="B57" s="171" t="s">
        <v>168</v>
      </c>
    </row>
    <row r="58" spans="1:35" ht="12.75" customHeight="1" x14ac:dyDescent="0.2">
      <c r="B58" s="171" t="s">
        <v>169</v>
      </c>
    </row>
    <row r="59" spans="1:35" ht="12.75" customHeight="1" x14ac:dyDescent="0.2">
      <c r="B59" s="171" t="s">
        <v>170</v>
      </c>
    </row>
    <row r="60" spans="1:35" ht="12.75" customHeight="1" x14ac:dyDescent="0.2">
      <c r="B60" s="171" t="s">
        <v>171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 ref="C20" r:id="rId2"/>
    <hyperlink ref="D20" r:id="rId3"/>
    <hyperlink ref="E20" r:id="rId4"/>
    <hyperlink ref="F20" r:id="rId5"/>
  </hyperlinks>
  <pageMargins left="0.25" right="0.25" top="0.5" bottom="0.5" header="0.3" footer="0.3"/>
  <pageSetup scale="99" orientation="landscape" r:id="rId6"/>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9"/>
  <sheetViews>
    <sheetView workbookViewId="0">
      <selection activeCell="I20" sqref="I20"/>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63" t="s">
        <v>18</v>
      </c>
      <c r="B1" s="463"/>
      <c r="C1" s="463"/>
      <c r="D1" s="463"/>
      <c r="E1" s="463"/>
      <c r="F1" s="463"/>
      <c r="G1" s="463"/>
      <c r="H1" s="463"/>
      <c r="I1" s="463"/>
      <c r="J1" s="463"/>
      <c r="K1" s="463"/>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30" customHeight="1" x14ac:dyDescent="0.25">
      <c r="A2" s="172" t="s">
        <v>172</v>
      </c>
      <c r="C2" s="173"/>
      <c r="D2" s="173"/>
      <c r="E2" s="173"/>
      <c r="F2" s="173"/>
      <c r="G2" s="173"/>
      <c r="H2" s="173"/>
    </row>
    <row r="3" spans="1:39" s="171" customFormat="1" ht="40.5" customHeight="1" x14ac:dyDescent="0.2">
      <c r="B3" s="174" t="s">
        <v>173</v>
      </c>
      <c r="C3" s="175" t="s">
        <v>174</v>
      </c>
      <c r="D3" s="175" t="s">
        <v>175</v>
      </c>
      <c r="E3" s="175" t="s">
        <v>99</v>
      </c>
      <c r="F3" s="175" t="s">
        <v>176</v>
      </c>
      <c r="G3" s="175" t="s">
        <v>177</v>
      </c>
      <c r="H3" s="175" t="s">
        <v>178</v>
      </c>
      <c r="I3" s="176" t="s">
        <v>17</v>
      </c>
      <c r="J3" s="175" t="s">
        <v>179</v>
      </c>
      <c r="K3" s="175" t="s">
        <v>180</v>
      </c>
    </row>
    <row r="4" spans="1:39" s="171" customFormat="1" x14ac:dyDescent="0.2">
      <c r="B4" s="358" t="s">
        <v>955</v>
      </c>
      <c r="C4" s="351" t="s">
        <v>951</v>
      </c>
      <c r="D4" s="177">
        <v>1</v>
      </c>
      <c r="E4" s="177">
        <v>1</v>
      </c>
      <c r="F4" s="177">
        <v>2</v>
      </c>
      <c r="G4" s="177">
        <v>1</v>
      </c>
      <c r="H4" s="178">
        <v>1</v>
      </c>
      <c r="I4" s="179" t="str">
        <f t="shared" ref="I4:I19" si="0">IF(D4&lt;&gt;"",D4&amp;","&amp;E4&amp;","&amp;F4&amp;","&amp;G4&amp;","&amp;H4,"0,0,0,0,0")</f>
        <v>1,1,2,1,1</v>
      </c>
      <c r="J4" s="180" t="s">
        <v>181</v>
      </c>
      <c r="K4" s="181" t="s">
        <v>182</v>
      </c>
    </row>
    <row r="5" spans="1:39" s="376" customFormat="1" x14ac:dyDescent="0.2">
      <c r="B5" s="358" t="s">
        <v>757</v>
      </c>
      <c r="C5" s="351">
        <v>1</v>
      </c>
      <c r="D5" s="377">
        <v>1</v>
      </c>
      <c r="E5" s="377">
        <v>2</v>
      </c>
      <c r="F5" s="377">
        <v>2</v>
      </c>
      <c r="G5" s="377">
        <v>1</v>
      </c>
      <c r="H5" s="378">
        <v>1</v>
      </c>
      <c r="I5" s="379" t="str">
        <f t="shared" si="0"/>
        <v>1,2,2,1,1</v>
      </c>
      <c r="J5" s="380"/>
      <c r="K5" s="381"/>
    </row>
    <row r="6" spans="1:39" s="376" customFormat="1" x14ac:dyDescent="0.2">
      <c r="B6" s="358" t="s">
        <v>957</v>
      </c>
      <c r="C6" s="351" t="s">
        <v>952</v>
      </c>
      <c r="D6" s="377">
        <v>1</v>
      </c>
      <c r="E6" s="377">
        <v>2</v>
      </c>
      <c r="F6" s="377">
        <v>2</v>
      </c>
      <c r="G6" s="377">
        <v>1</v>
      </c>
      <c r="H6" s="378">
        <v>1</v>
      </c>
      <c r="I6" s="379" t="str">
        <f t="shared" si="0"/>
        <v>1,2,2,1,1</v>
      </c>
      <c r="J6" s="380"/>
      <c r="K6" s="381"/>
    </row>
    <row r="7" spans="1:39" s="376" customFormat="1" x14ac:dyDescent="0.2">
      <c r="B7" s="358" t="s">
        <v>956</v>
      </c>
      <c r="C7" s="351" t="s">
        <v>952</v>
      </c>
      <c r="D7" s="377">
        <v>1</v>
      </c>
      <c r="E7" s="377">
        <v>2</v>
      </c>
      <c r="F7" s="377">
        <v>2</v>
      </c>
      <c r="G7" s="377">
        <v>1</v>
      </c>
      <c r="H7" s="378">
        <v>1</v>
      </c>
      <c r="I7" s="379" t="str">
        <f t="shared" si="0"/>
        <v>1,2,2,1,1</v>
      </c>
      <c r="J7" s="380"/>
      <c r="K7" s="381"/>
    </row>
    <row r="8" spans="1:39" s="376" customFormat="1" x14ac:dyDescent="0.2">
      <c r="B8" s="358" t="s">
        <v>958</v>
      </c>
      <c r="C8" s="351">
        <v>3</v>
      </c>
      <c r="D8" s="377">
        <v>1</v>
      </c>
      <c r="E8" s="377">
        <v>2</v>
      </c>
      <c r="F8" s="377">
        <v>3</v>
      </c>
      <c r="G8" s="377">
        <v>1</v>
      </c>
      <c r="H8" s="378">
        <v>1</v>
      </c>
      <c r="I8" s="379" t="str">
        <f t="shared" si="0"/>
        <v>1,2,3,1,1</v>
      </c>
      <c r="J8" s="380"/>
      <c r="K8" s="381"/>
    </row>
    <row r="9" spans="1:39" s="376" customFormat="1" x14ac:dyDescent="0.2">
      <c r="B9" s="358" t="s">
        <v>959</v>
      </c>
      <c r="C9" s="351" t="s">
        <v>950</v>
      </c>
      <c r="D9" s="377">
        <v>1</v>
      </c>
      <c r="E9" s="377">
        <v>2</v>
      </c>
      <c r="F9" s="377">
        <v>3</v>
      </c>
      <c r="G9" s="377">
        <v>1</v>
      </c>
      <c r="H9" s="378">
        <v>1</v>
      </c>
      <c r="I9" s="379" t="str">
        <f t="shared" si="0"/>
        <v>1,2,3,1,1</v>
      </c>
      <c r="J9" s="380"/>
      <c r="K9" s="381"/>
    </row>
    <row r="10" spans="1:39" s="376" customFormat="1" x14ac:dyDescent="0.2">
      <c r="B10" s="358" t="s">
        <v>960</v>
      </c>
      <c r="C10" s="351">
        <v>3</v>
      </c>
      <c r="D10" s="377">
        <v>1</v>
      </c>
      <c r="E10" s="377">
        <v>2</v>
      </c>
      <c r="F10" s="377">
        <v>3</v>
      </c>
      <c r="G10" s="377">
        <v>1</v>
      </c>
      <c r="H10" s="378">
        <v>1</v>
      </c>
      <c r="I10" s="379" t="str">
        <f t="shared" si="0"/>
        <v>1,2,3,1,1</v>
      </c>
      <c r="J10" s="380"/>
      <c r="K10" s="381"/>
    </row>
    <row r="11" spans="1:39" s="376" customFormat="1" x14ac:dyDescent="0.2">
      <c r="B11" s="358" t="s">
        <v>961</v>
      </c>
      <c r="C11" s="351">
        <v>3</v>
      </c>
      <c r="D11" s="377">
        <v>1</v>
      </c>
      <c r="E11" s="377">
        <v>2</v>
      </c>
      <c r="F11" s="377">
        <v>3</v>
      </c>
      <c r="G11" s="377">
        <v>1</v>
      </c>
      <c r="H11" s="378">
        <v>1</v>
      </c>
      <c r="I11" s="379" t="str">
        <f t="shared" si="0"/>
        <v>1,2,3,1,1</v>
      </c>
      <c r="J11" s="380"/>
      <c r="K11" s="381"/>
    </row>
    <row r="12" spans="1:39" s="376" customFormat="1" x14ac:dyDescent="0.2">
      <c r="B12" s="358" t="s">
        <v>503</v>
      </c>
      <c r="C12" s="351" t="s">
        <v>950</v>
      </c>
      <c r="D12" s="377">
        <v>1</v>
      </c>
      <c r="E12" s="377">
        <v>2</v>
      </c>
      <c r="F12" s="377">
        <v>3</v>
      </c>
      <c r="G12" s="377">
        <v>1</v>
      </c>
      <c r="H12" s="378">
        <v>1</v>
      </c>
      <c r="I12" s="379" t="str">
        <f t="shared" si="0"/>
        <v>1,2,3,1,1</v>
      </c>
      <c r="J12" s="380"/>
      <c r="K12" s="381"/>
    </row>
    <row r="13" spans="1:39" s="376" customFormat="1" x14ac:dyDescent="0.2">
      <c r="B13" s="358" t="s">
        <v>502</v>
      </c>
      <c r="C13" s="351" t="s">
        <v>950</v>
      </c>
      <c r="D13" s="377">
        <v>1</v>
      </c>
      <c r="E13" s="377">
        <v>2</v>
      </c>
      <c r="F13" s="377">
        <v>3</v>
      </c>
      <c r="G13" s="377">
        <v>1</v>
      </c>
      <c r="H13" s="378">
        <v>1</v>
      </c>
      <c r="I13" s="379" t="str">
        <f t="shared" si="0"/>
        <v>1,2,3,1,1</v>
      </c>
      <c r="J13" s="380"/>
      <c r="K13" s="381"/>
    </row>
    <row r="14" spans="1:39" s="376" customFormat="1" x14ac:dyDescent="0.2">
      <c r="B14" s="358" t="s">
        <v>962</v>
      </c>
      <c r="C14" s="351" t="s">
        <v>950</v>
      </c>
      <c r="D14" s="377">
        <v>1</v>
      </c>
      <c r="E14" s="377">
        <v>2</v>
      </c>
      <c r="F14" s="377">
        <v>3</v>
      </c>
      <c r="G14" s="377">
        <v>1</v>
      </c>
      <c r="H14" s="378">
        <v>1</v>
      </c>
      <c r="I14" s="379" t="str">
        <f t="shared" si="0"/>
        <v>1,2,3,1,1</v>
      </c>
      <c r="J14" s="380"/>
      <c r="K14" s="381"/>
    </row>
    <row r="15" spans="1:39" s="376" customFormat="1" x14ac:dyDescent="0.2">
      <c r="B15" s="358" t="s">
        <v>963</v>
      </c>
      <c r="C15" s="351" t="s">
        <v>950</v>
      </c>
      <c r="D15" s="377">
        <v>1</v>
      </c>
      <c r="E15" s="377">
        <v>2</v>
      </c>
      <c r="F15" s="377">
        <v>3</v>
      </c>
      <c r="G15" s="377">
        <v>1</v>
      </c>
      <c r="H15" s="378">
        <v>1</v>
      </c>
      <c r="I15" s="379" t="str">
        <f t="shared" si="0"/>
        <v>1,2,3,1,1</v>
      </c>
      <c r="J15" s="380"/>
      <c r="K15" s="381"/>
    </row>
    <row r="16" spans="1:39" s="376" customFormat="1" x14ac:dyDescent="0.2">
      <c r="B16" s="358" t="s">
        <v>964</v>
      </c>
      <c r="C16" s="351" t="s">
        <v>950</v>
      </c>
      <c r="D16" s="377">
        <v>1</v>
      </c>
      <c r="E16" s="377">
        <v>2</v>
      </c>
      <c r="F16" s="377">
        <v>3</v>
      </c>
      <c r="G16" s="377">
        <v>1</v>
      </c>
      <c r="H16" s="378">
        <v>1</v>
      </c>
      <c r="I16" s="379" t="str">
        <f t="shared" si="0"/>
        <v>1,2,3,1,1</v>
      </c>
      <c r="J16" s="380"/>
      <c r="K16" s="381"/>
    </row>
    <row r="17" spans="1:39" s="376" customFormat="1" x14ac:dyDescent="0.2">
      <c r="B17" s="358" t="s">
        <v>965</v>
      </c>
      <c r="C17" s="351">
        <v>3</v>
      </c>
      <c r="D17" s="377">
        <v>1</v>
      </c>
      <c r="E17" s="377">
        <v>2</v>
      </c>
      <c r="F17" s="377">
        <v>3</v>
      </c>
      <c r="G17" s="377">
        <v>1</v>
      </c>
      <c r="H17" s="378">
        <v>1</v>
      </c>
      <c r="I17" s="379" t="str">
        <f t="shared" si="0"/>
        <v>1,2,3,1,1</v>
      </c>
      <c r="J17" s="380"/>
      <c r="K17" s="381"/>
    </row>
    <row r="18" spans="1:39" s="171" customFormat="1" x14ac:dyDescent="0.2">
      <c r="B18" s="358" t="s">
        <v>966</v>
      </c>
      <c r="C18" s="351" t="s">
        <v>950</v>
      </c>
      <c r="D18" s="177">
        <v>1</v>
      </c>
      <c r="E18" s="177">
        <v>2</v>
      </c>
      <c r="F18" s="177">
        <v>3</v>
      </c>
      <c r="G18" s="177">
        <v>1</v>
      </c>
      <c r="H18" s="178">
        <v>1</v>
      </c>
      <c r="I18" s="179" t="str">
        <f t="shared" si="0"/>
        <v>1,2,3,1,1</v>
      </c>
      <c r="J18" s="180" t="s">
        <v>181</v>
      </c>
      <c r="K18" s="181" t="s">
        <v>182</v>
      </c>
    </row>
    <row r="19" spans="1:39" s="171" customFormat="1" x14ac:dyDescent="0.2">
      <c r="B19" s="358" t="s">
        <v>814</v>
      </c>
      <c r="C19" s="351" t="s">
        <v>953</v>
      </c>
      <c r="D19" s="177">
        <v>1</v>
      </c>
      <c r="E19" s="177">
        <v>2</v>
      </c>
      <c r="F19" s="177">
        <v>2</v>
      </c>
      <c r="G19" s="177">
        <v>1</v>
      </c>
      <c r="H19" s="178">
        <v>1</v>
      </c>
      <c r="I19" s="179" t="str">
        <f t="shared" si="0"/>
        <v>1,2,2,1,1</v>
      </c>
      <c r="J19" s="180" t="s">
        <v>181</v>
      </c>
      <c r="K19" s="181" t="s">
        <v>182</v>
      </c>
    </row>
    <row r="20" spans="1:39" s="171" customFormat="1" ht="12.75" customHeight="1" x14ac:dyDescent="0.2">
      <c r="B20" s="182" t="s">
        <v>70</v>
      </c>
      <c r="C20" s="183"/>
      <c r="D20" s="183"/>
      <c r="E20" s="183"/>
      <c r="F20" s="183"/>
      <c r="G20" s="183"/>
      <c r="H20" s="183"/>
      <c r="I20" s="184" t="str">
        <f>MAX(D4:D19)&amp;","&amp;MAX(E4:E19)&amp;","&amp;MAX(F4:F19)&amp;","&amp;MAX(G4:G19)&amp;","&amp;MAX(H4:H19)</f>
        <v>1,2,3,1,1</v>
      </c>
      <c r="J20" s="495"/>
      <c r="K20" s="495"/>
    </row>
    <row r="21" spans="1:39" ht="20.25" x14ac:dyDescent="0.3">
      <c r="B21" s="10"/>
      <c r="C21" s="10"/>
      <c r="D21" s="10"/>
      <c r="E21" s="10"/>
      <c r="F21" s="10"/>
      <c r="G21" s="10"/>
      <c r="H21" s="10"/>
      <c r="I21" s="69"/>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20.25" x14ac:dyDescent="0.3">
      <c r="A22" s="172" t="s">
        <v>183</v>
      </c>
      <c r="C22" s="10"/>
      <c r="D22" s="10"/>
      <c r="E22" s="10"/>
      <c r="F22" s="10"/>
      <c r="G22" s="10"/>
      <c r="H22" s="69"/>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9" s="186" customFormat="1" ht="13.5" thickBot="1" x14ac:dyDescent="0.25">
      <c r="A23" s="185" t="s">
        <v>184</v>
      </c>
    </row>
    <row r="24" spans="1:39" ht="17.25" customHeight="1" thickBot="1" x14ac:dyDescent="0.25">
      <c r="B24" s="496" t="s">
        <v>185</v>
      </c>
      <c r="C24" s="498" t="s">
        <v>186</v>
      </c>
      <c r="D24" s="499"/>
      <c r="E24" s="499"/>
      <c r="F24" s="499"/>
      <c r="G24" s="500"/>
    </row>
    <row r="25" spans="1:39" ht="13.5" thickBot="1" x14ac:dyDescent="0.25">
      <c r="B25" s="497"/>
      <c r="C25" s="187">
        <v>1</v>
      </c>
      <c r="D25" s="187">
        <v>2</v>
      </c>
      <c r="E25" s="187">
        <v>3</v>
      </c>
      <c r="F25" s="187">
        <v>4</v>
      </c>
      <c r="G25" s="187">
        <v>5</v>
      </c>
    </row>
    <row r="26" spans="1:39" ht="72.75" thickBot="1" x14ac:dyDescent="0.25">
      <c r="B26" s="501" t="s">
        <v>187</v>
      </c>
      <c r="C26" s="188" t="s">
        <v>188</v>
      </c>
      <c r="D26" s="188" t="s">
        <v>189</v>
      </c>
      <c r="E26" s="188" t="s">
        <v>190</v>
      </c>
      <c r="F26" s="188" t="s">
        <v>191</v>
      </c>
      <c r="G26" s="188" t="s">
        <v>192</v>
      </c>
    </row>
    <row r="27" spans="1:39" ht="24" customHeight="1" thickBot="1" x14ac:dyDescent="0.25">
      <c r="B27" s="502"/>
      <c r="C27" s="504" t="s">
        <v>193</v>
      </c>
      <c r="D27" s="505"/>
      <c r="E27" s="504" t="s">
        <v>194</v>
      </c>
      <c r="F27" s="506"/>
      <c r="G27" s="505"/>
    </row>
    <row r="28" spans="1:39" ht="36.75" thickBot="1" x14ac:dyDescent="0.25">
      <c r="B28" s="503"/>
      <c r="C28" s="189" t="s">
        <v>195</v>
      </c>
      <c r="D28" s="507" t="s">
        <v>196</v>
      </c>
      <c r="E28" s="508"/>
      <c r="F28" s="509" t="s">
        <v>197</v>
      </c>
      <c r="G28" s="510"/>
    </row>
    <row r="29" spans="1:39" ht="60.75" thickBot="1" x14ac:dyDescent="0.25">
      <c r="B29" s="190" t="s">
        <v>99</v>
      </c>
      <c r="C29" s="188" t="s">
        <v>198</v>
      </c>
      <c r="D29" s="188" t="s">
        <v>199</v>
      </c>
      <c r="E29" s="188" t="s">
        <v>200</v>
      </c>
      <c r="F29" s="188" t="s">
        <v>201</v>
      </c>
      <c r="G29" s="188" t="s">
        <v>202</v>
      </c>
    </row>
    <row r="30" spans="1:39" ht="44.25" customHeight="1" thickBot="1" x14ac:dyDescent="0.25">
      <c r="B30" s="190" t="s">
        <v>176</v>
      </c>
      <c r="C30" s="188" t="s">
        <v>203</v>
      </c>
      <c r="D30" s="188" t="s">
        <v>204</v>
      </c>
      <c r="E30" s="188" t="s">
        <v>205</v>
      </c>
      <c r="F30" s="188" t="s">
        <v>206</v>
      </c>
      <c r="G30" s="188" t="s">
        <v>207</v>
      </c>
    </row>
    <row r="31" spans="1:39" ht="44.25" customHeight="1" thickBot="1" x14ac:dyDescent="0.25">
      <c r="B31" s="190" t="s">
        <v>177</v>
      </c>
      <c r="C31" s="188" t="s">
        <v>208</v>
      </c>
      <c r="D31" s="188" t="s">
        <v>209</v>
      </c>
      <c r="E31" s="188" t="s">
        <v>210</v>
      </c>
      <c r="F31" s="188" t="s">
        <v>211</v>
      </c>
      <c r="G31" s="188" t="s">
        <v>212</v>
      </c>
    </row>
    <row r="32" spans="1:39" ht="44.25" customHeight="1" thickBot="1" x14ac:dyDescent="0.25">
      <c r="B32" s="190" t="s">
        <v>213</v>
      </c>
      <c r="C32" s="188" t="s">
        <v>214</v>
      </c>
      <c r="D32" s="504" t="s">
        <v>215</v>
      </c>
      <c r="E32" s="505"/>
      <c r="F32" s="188" t="s">
        <v>216</v>
      </c>
      <c r="G32" s="188" t="s">
        <v>217</v>
      </c>
    </row>
    <row r="33" spans="1:18" x14ac:dyDescent="0.2">
      <c r="B33" s="191"/>
      <c r="C33" s="192"/>
      <c r="D33" s="192"/>
      <c r="E33" s="192"/>
      <c r="F33" s="192"/>
      <c r="G33" s="192"/>
    </row>
    <row r="34" spans="1:18" customFormat="1" ht="15" x14ac:dyDescent="0.25">
      <c r="A34" s="193" t="s">
        <v>218</v>
      </c>
      <c r="C34" s="194"/>
      <c r="D34" s="194"/>
      <c r="E34" s="194"/>
      <c r="F34" s="194"/>
      <c r="G34" s="194"/>
      <c r="H34" s="194"/>
      <c r="I34" s="194"/>
      <c r="J34" s="194"/>
      <c r="K34" s="194"/>
      <c r="L34" s="194"/>
      <c r="M34" s="194"/>
      <c r="N34" s="194"/>
      <c r="O34" s="194"/>
      <c r="P34" s="194"/>
      <c r="Q34" s="194"/>
      <c r="R34" s="194"/>
    </row>
    <row r="35" spans="1:18" customFormat="1" ht="15" x14ac:dyDescent="0.25">
      <c r="B35" s="195" t="s">
        <v>219</v>
      </c>
      <c r="C35" s="196"/>
      <c r="D35" s="196"/>
      <c r="E35" s="196"/>
      <c r="F35" s="196"/>
      <c r="G35" s="196"/>
      <c r="H35" s="197"/>
      <c r="I35" s="194"/>
      <c r="J35" s="194"/>
      <c r="K35" s="194"/>
      <c r="L35" s="194"/>
      <c r="M35" s="194"/>
      <c r="N35" s="194"/>
      <c r="O35" s="194"/>
      <c r="P35" s="194"/>
      <c r="Q35" s="194"/>
      <c r="R35" s="194"/>
    </row>
    <row r="36" spans="1:18" customFormat="1" ht="65.25" customHeight="1" x14ac:dyDescent="0.25">
      <c r="B36" s="198"/>
      <c r="C36" s="476" t="s">
        <v>220</v>
      </c>
      <c r="D36" s="477"/>
      <c r="E36" s="477"/>
      <c r="F36" s="477"/>
      <c r="G36" s="477"/>
      <c r="H36" s="478"/>
      <c r="N36" s="199"/>
      <c r="O36" s="199"/>
      <c r="P36" s="199"/>
      <c r="Q36" s="199"/>
      <c r="R36" s="199"/>
    </row>
    <row r="37" spans="1:18" customFormat="1" ht="15" x14ac:dyDescent="0.25">
      <c r="B37" s="198"/>
      <c r="C37" s="200" t="s">
        <v>221</v>
      </c>
      <c r="D37" s="201"/>
      <c r="E37" s="201"/>
      <c r="F37" s="201"/>
      <c r="G37" s="201"/>
      <c r="H37" s="202"/>
      <c r="I37" s="194"/>
      <c r="J37" s="194"/>
      <c r="K37" s="194"/>
      <c r="L37" s="194"/>
      <c r="M37" s="194"/>
      <c r="N37" s="194"/>
      <c r="O37" s="194"/>
      <c r="P37" s="194"/>
      <c r="Q37" s="194"/>
      <c r="R37" s="194"/>
    </row>
    <row r="38" spans="1:18" customFormat="1" ht="15" x14ac:dyDescent="0.25">
      <c r="B38" s="198"/>
      <c r="C38" s="203" t="s">
        <v>222</v>
      </c>
      <c r="D38" s="204"/>
      <c r="E38" s="204"/>
      <c r="F38" s="204"/>
      <c r="G38" s="204"/>
      <c r="H38" s="205"/>
      <c r="I38" s="194"/>
      <c r="J38" s="194"/>
      <c r="K38" s="194"/>
      <c r="L38" s="194"/>
      <c r="M38" s="194"/>
      <c r="N38" s="194"/>
      <c r="O38" s="194"/>
      <c r="P38" s="194"/>
      <c r="Q38" s="194"/>
      <c r="R38" s="194"/>
    </row>
    <row r="39" spans="1:18" customFormat="1" ht="15" x14ac:dyDescent="0.25">
      <c r="B39" s="198"/>
      <c r="C39" s="203" t="s">
        <v>223</v>
      </c>
      <c r="D39" s="204"/>
      <c r="E39" s="204"/>
      <c r="F39" s="204"/>
      <c r="G39" s="204"/>
      <c r="H39" s="205"/>
      <c r="I39" s="194"/>
      <c r="J39" s="194"/>
      <c r="K39" s="194"/>
      <c r="L39" s="194"/>
      <c r="M39" s="194"/>
      <c r="N39" s="194"/>
      <c r="O39" s="194"/>
      <c r="P39" s="194"/>
      <c r="Q39" s="194"/>
      <c r="R39" s="194"/>
    </row>
    <row r="40" spans="1:18" customFormat="1" ht="15" x14ac:dyDescent="0.25">
      <c r="B40" s="198"/>
      <c r="C40" s="203" t="s">
        <v>224</v>
      </c>
      <c r="D40" s="204"/>
      <c r="E40" s="204"/>
      <c r="F40" s="204"/>
      <c r="G40" s="204"/>
      <c r="H40" s="205"/>
      <c r="I40" s="194"/>
      <c r="J40" s="194"/>
      <c r="K40" s="194"/>
      <c r="L40" s="194"/>
      <c r="M40" s="194"/>
      <c r="N40" s="194"/>
      <c r="O40" s="194"/>
      <c r="P40" s="194"/>
      <c r="Q40" s="194"/>
      <c r="R40" s="194"/>
    </row>
    <row r="41" spans="1:18" customFormat="1" ht="15" x14ac:dyDescent="0.25">
      <c r="B41" s="198"/>
      <c r="C41" s="203" t="s">
        <v>225</v>
      </c>
      <c r="D41" s="204"/>
      <c r="E41" s="204"/>
      <c r="F41" s="204"/>
      <c r="G41" s="204"/>
      <c r="H41" s="205"/>
      <c r="I41" s="194"/>
      <c r="J41" s="194"/>
      <c r="K41" s="194"/>
      <c r="L41" s="194"/>
      <c r="M41" s="194"/>
      <c r="N41" s="194"/>
      <c r="O41" s="194"/>
      <c r="P41" s="194"/>
      <c r="Q41" s="194"/>
      <c r="R41" s="194"/>
    </row>
    <row r="42" spans="1:18" customFormat="1" ht="41.25" customHeight="1" x14ac:dyDescent="0.25">
      <c r="B42" s="198"/>
      <c r="C42" s="492" t="s">
        <v>226</v>
      </c>
      <c r="D42" s="493"/>
      <c r="E42" s="493"/>
      <c r="F42" s="493"/>
      <c r="G42" s="493"/>
      <c r="H42" s="494"/>
      <c r="N42" s="206"/>
      <c r="O42" s="206"/>
      <c r="P42" s="206"/>
      <c r="Q42" s="194"/>
      <c r="R42" s="194"/>
    </row>
    <row r="43" spans="1:18" customFormat="1" ht="38.25" customHeight="1" x14ac:dyDescent="0.25">
      <c r="B43" s="207"/>
      <c r="C43" s="476" t="s">
        <v>227</v>
      </c>
      <c r="D43" s="477"/>
      <c r="E43" s="477"/>
      <c r="F43" s="477"/>
      <c r="G43" s="477"/>
      <c r="H43" s="478"/>
      <c r="N43" s="199"/>
      <c r="O43" s="199"/>
      <c r="P43" s="199"/>
      <c r="Q43" s="199"/>
      <c r="R43" s="194"/>
    </row>
    <row r="44" spans="1:18" customFormat="1" ht="43.5" customHeight="1" x14ac:dyDescent="0.25">
      <c r="B44" s="476" t="s">
        <v>228</v>
      </c>
      <c r="C44" s="477"/>
      <c r="D44" s="477"/>
      <c r="E44" s="477"/>
      <c r="F44" s="477"/>
      <c r="G44" s="477"/>
      <c r="H44" s="478"/>
      <c r="I44" s="194"/>
      <c r="J44" s="194"/>
      <c r="K44" s="194"/>
      <c r="L44" s="194"/>
      <c r="M44" s="194"/>
      <c r="N44" s="194"/>
      <c r="O44" s="194"/>
      <c r="P44" s="194"/>
      <c r="Q44" s="194"/>
      <c r="R44" s="194"/>
    </row>
    <row r="45" spans="1:18" customFormat="1" ht="49.5" customHeight="1" x14ac:dyDescent="0.25">
      <c r="B45" s="476" t="s">
        <v>229</v>
      </c>
      <c r="C45" s="477"/>
      <c r="D45" s="477"/>
      <c r="E45" s="477"/>
      <c r="F45" s="477"/>
      <c r="G45" s="477"/>
      <c r="H45" s="478"/>
      <c r="I45" s="208"/>
    </row>
    <row r="46" spans="1:18" customFormat="1" ht="46.5" customHeight="1" x14ac:dyDescent="0.25">
      <c r="B46" s="476" t="s">
        <v>230</v>
      </c>
      <c r="C46" s="477"/>
      <c r="D46" s="477"/>
      <c r="E46" s="477"/>
      <c r="F46" s="477"/>
      <c r="G46" s="477"/>
      <c r="H46" s="478"/>
      <c r="I46" s="208"/>
    </row>
    <row r="47" spans="1:18" customFormat="1" ht="30" customHeight="1" x14ac:dyDescent="0.25">
      <c r="B47" s="476" t="s">
        <v>231</v>
      </c>
      <c r="C47" s="477"/>
      <c r="D47" s="477"/>
      <c r="E47" s="477"/>
      <c r="F47" s="477"/>
      <c r="G47" s="477"/>
      <c r="H47" s="478"/>
      <c r="I47" s="208"/>
    </row>
    <row r="48" spans="1:18" customFormat="1" ht="15" customHeight="1" x14ac:dyDescent="0.25">
      <c r="A48" s="209" t="s">
        <v>232</v>
      </c>
      <c r="B48" s="209"/>
      <c r="I48" s="210"/>
    </row>
    <row r="49" spans="2:8" customFormat="1" ht="30" customHeight="1" x14ac:dyDescent="0.25">
      <c r="B49" s="479" t="s">
        <v>233</v>
      </c>
      <c r="C49" s="480"/>
      <c r="D49" s="480"/>
      <c r="E49" s="480"/>
      <c r="F49" s="480"/>
      <c r="G49" s="480"/>
      <c r="H49" s="481"/>
    </row>
    <row r="50" spans="2:8" customFormat="1" ht="12.75" customHeight="1" x14ac:dyDescent="0.25">
      <c r="B50" s="482" t="s">
        <v>234</v>
      </c>
      <c r="C50" s="483"/>
      <c r="D50" s="483"/>
      <c r="E50" s="483"/>
      <c r="F50" s="483"/>
      <c r="G50" s="211"/>
      <c r="H50" s="212"/>
    </row>
    <row r="51" spans="2:8" customFormat="1" ht="29.25" customHeight="1" x14ac:dyDescent="0.25">
      <c r="B51" s="484" t="s">
        <v>235</v>
      </c>
      <c r="C51" s="485"/>
      <c r="D51" s="485"/>
      <c r="E51" s="485"/>
      <c r="F51" s="485"/>
      <c r="G51" s="485"/>
      <c r="H51" s="486"/>
    </row>
    <row r="52" spans="2:8" customFormat="1" ht="15" customHeight="1" x14ac:dyDescent="0.25">
      <c r="B52" s="213" t="s">
        <v>236</v>
      </c>
      <c r="C52" s="211"/>
      <c r="D52" s="211"/>
      <c r="E52" s="211"/>
      <c r="F52" s="211"/>
      <c r="G52" s="211"/>
      <c r="H52" s="212"/>
    </row>
    <row r="53" spans="2:8" customFormat="1" ht="30.75" customHeight="1" x14ac:dyDescent="0.25">
      <c r="B53" s="484" t="s">
        <v>237</v>
      </c>
      <c r="C53" s="485"/>
      <c r="D53" s="485"/>
      <c r="E53" s="485"/>
      <c r="F53" s="485"/>
      <c r="G53" s="485"/>
      <c r="H53" s="486"/>
    </row>
    <row r="54" spans="2:8" customFormat="1" ht="12.75" customHeight="1" x14ac:dyDescent="0.25">
      <c r="B54" s="487" t="s">
        <v>238</v>
      </c>
      <c r="C54" s="488"/>
      <c r="D54" s="488"/>
      <c r="E54" s="488"/>
      <c r="F54" s="488"/>
      <c r="G54" s="488"/>
      <c r="H54" s="212"/>
    </row>
    <row r="55" spans="2:8" customFormat="1" ht="35.25" customHeight="1" x14ac:dyDescent="0.25">
      <c r="B55" s="484" t="s">
        <v>239</v>
      </c>
      <c r="C55" s="485"/>
      <c r="D55" s="485"/>
      <c r="E55" s="485"/>
      <c r="F55" s="485"/>
      <c r="G55" s="485"/>
      <c r="H55" s="486"/>
    </row>
    <row r="56" spans="2:8" customFormat="1" ht="24.75" customHeight="1" x14ac:dyDescent="0.25">
      <c r="B56" s="489" t="s">
        <v>240</v>
      </c>
      <c r="C56" s="490"/>
      <c r="D56" s="490"/>
      <c r="E56" s="490"/>
      <c r="F56" s="490"/>
      <c r="G56" s="490"/>
      <c r="H56" s="491"/>
    </row>
    <row r="57" spans="2:8" customFormat="1" ht="27.75" customHeight="1" x14ac:dyDescent="0.25">
      <c r="B57" s="492" t="s">
        <v>241</v>
      </c>
      <c r="C57" s="493"/>
      <c r="D57" s="493"/>
      <c r="E57" s="493"/>
      <c r="F57" s="493"/>
      <c r="G57" s="493"/>
      <c r="H57" s="494"/>
    </row>
    <row r="58" spans="2:8" customFormat="1" ht="21" customHeight="1" x14ac:dyDescent="0.25">
      <c r="B58" s="476" t="s">
        <v>242</v>
      </c>
      <c r="C58" s="477"/>
      <c r="D58" s="477"/>
      <c r="E58" s="477"/>
      <c r="F58" s="477"/>
      <c r="G58" s="477"/>
      <c r="H58" s="478"/>
    </row>
    <row r="59" spans="2:8" customFormat="1" ht="26.25" customHeight="1" x14ac:dyDescent="0.25">
      <c r="B59" s="475" t="s">
        <v>243</v>
      </c>
      <c r="C59" s="475"/>
      <c r="D59" s="475"/>
      <c r="E59" s="475"/>
      <c r="F59" s="475"/>
      <c r="G59" s="475"/>
      <c r="H59" s="475"/>
    </row>
  </sheetData>
  <mergeCells count="27">
    <mergeCell ref="B45:H45"/>
    <mergeCell ref="A1:K1"/>
    <mergeCell ref="J20:K20"/>
    <mergeCell ref="B24:B25"/>
    <mergeCell ref="C24:G24"/>
    <mergeCell ref="B26:B28"/>
    <mergeCell ref="C27:D27"/>
    <mergeCell ref="E27:G27"/>
    <mergeCell ref="D28:E28"/>
    <mergeCell ref="F28:G28"/>
    <mergeCell ref="D32:E32"/>
    <mergeCell ref="C36:H36"/>
    <mergeCell ref="C42:H42"/>
    <mergeCell ref="C43:H43"/>
    <mergeCell ref="B44:H44"/>
    <mergeCell ref="B59:H59"/>
    <mergeCell ref="B46:H46"/>
    <mergeCell ref="B47:H47"/>
    <mergeCell ref="B49:H49"/>
    <mergeCell ref="B50:F50"/>
    <mergeCell ref="B51:H51"/>
    <mergeCell ref="B53:H53"/>
    <mergeCell ref="B54:G54"/>
    <mergeCell ref="B55:H55"/>
    <mergeCell ref="B56:H56"/>
    <mergeCell ref="B57:H57"/>
    <mergeCell ref="B58:H58"/>
  </mergeCells>
  <pageMargins left="0.7" right="0.7" top="0.75" bottom="0.75" header="0.3" footer="0.3"/>
  <pageSetup paperSize="3" orientation="landscape" r:id="rId1"/>
  <headerFooter>
    <oddFooter>Page &amp;P&amp;R&amp;F</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I190"/>
  <sheetViews>
    <sheetView workbookViewId="0">
      <selection activeCell="E42" sqref="E42"/>
    </sheetView>
  </sheetViews>
  <sheetFormatPr defaultRowHeight="11.25" x14ac:dyDescent="0.2"/>
  <cols>
    <col min="1" max="1" width="9.140625" style="231"/>
    <col min="2" max="2" width="12.7109375" style="231" customWidth="1"/>
    <col min="3" max="3" width="9.28515625" style="231" bestFit="1" customWidth="1"/>
    <col min="4" max="4" width="16.28515625" style="231" customWidth="1"/>
    <col min="5" max="7" width="14" style="231" customWidth="1"/>
    <col min="8" max="8" width="13.140625" style="231" bestFit="1" customWidth="1"/>
    <col min="9" max="9" width="11.5703125" style="231" customWidth="1"/>
    <col min="10" max="10" width="10.42578125" style="231" customWidth="1"/>
    <col min="11" max="11" width="10.28515625" style="231" customWidth="1"/>
    <col min="12" max="12" width="11.42578125" style="231" customWidth="1"/>
    <col min="13" max="13" width="10.5703125" style="231" customWidth="1"/>
    <col min="14" max="14" width="12.7109375" style="231" customWidth="1"/>
    <col min="15" max="15" width="11.140625" style="231" customWidth="1"/>
    <col min="16" max="16" width="10.7109375" style="231" customWidth="1"/>
    <col min="17" max="17" width="10.42578125" style="231" bestFit="1" customWidth="1"/>
    <col min="18" max="21" width="9.140625" style="231"/>
    <col min="22" max="24" width="9.28515625" style="231" bestFit="1" customWidth="1"/>
    <col min="25" max="25" width="10.7109375" style="231" customWidth="1"/>
    <col min="26" max="26" width="11.5703125" style="231" customWidth="1"/>
    <col min="27" max="27" width="9.28515625" style="231" bestFit="1" customWidth="1"/>
    <col min="28" max="28" width="10.42578125" style="231" customWidth="1"/>
    <col min="29" max="29" width="11.28515625" style="231" customWidth="1"/>
    <col min="30" max="30" width="11.140625" style="231" customWidth="1"/>
    <col min="31" max="31" width="9.28515625" style="231" bestFit="1" customWidth="1"/>
    <col min="32" max="32" width="11.42578125" style="231" customWidth="1"/>
    <col min="33" max="33" width="10.42578125" style="231" customWidth="1"/>
    <col min="34" max="34" width="10" style="231" customWidth="1"/>
    <col min="35" max="35" width="9.28515625" style="231" bestFit="1" customWidth="1"/>
    <col min="36" max="36" width="11.42578125" style="231" customWidth="1"/>
    <col min="37" max="37" width="13.85546875" style="231" customWidth="1"/>
    <col min="38" max="38" width="10.28515625" style="231" customWidth="1"/>
    <col min="39" max="39" width="10.5703125" style="231" customWidth="1"/>
    <col min="40" max="44" width="9.28515625" style="231" bestFit="1" customWidth="1"/>
    <col min="45" max="45" width="11.85546875" style="231" customWidth="1"/>
    <col min="46" max="46" width="9.28515625" style="231" bestFit="1" customWidth="1"/>
    <col min="47" max="47" width="12.5703125" style="231" customWidth="1"/>
    <col min="48" max="68" width="9.28515625" style="231" bestFit="1" customWidth="1"/>
    <col min="69" max="69" width="9.28515625" style="231" customWidth="1"/>
    <col min="70" max="70" width="9.28515625" style="231" bestFit="1" customWidth="1"/>
    <col min="71" max="71" width="11.42578125" style="231" customWidth="1"/>
    <col min="72" max="74" width="9.28515625" style="231" bestFit="1" customWidth="1"/>
    <col min="75" max="75" width="10.85546875" style="231" customWidth="1"/>
    <col min="76" max="76" width="11.28515625" style="231" customWidth="1"/>
    <col min="77" max="111" width="9.28515625" style="231" bestFit="1" customWidth="1"/>
    <col min="112" max="112" width="9.140625" style="231"/>
    <col min="113" max="114" width="9.28515625" style="231" bestFit="1" customWidth="1"/>
    <col min="115" max="115" width="9.140625" style="231"/>
    <col min="116" max="117" width="9.28515625" style="231" bestFit="1" customWidth="1"/>
    <col min="118" max="118" width="9.140625" style="231"/>
    <col min="119" max="120" width="9.28515625" style="231" bestFit="1" customWidth="1"/>
    <col min="121" max="121" width="9.140625" style="231"/>
    <col min="122" max="123" width="9.28515625" style="231" bestFit="1" customWidth="1"/>
    <col min="124" max="124" width="9.140625" style="231"/>
    <col min="125" max="126" width="9.28515625" style="231" bestFit="1" customWidth="1"/>
    <col min="127" max="127" width="9.140625" style="231"/>
    <col min="128" max="129" width="9.28515625" style="231" bestFit="1" customWidth="1"/>
    <col min="130" max="130" width="9.140625" style="231"/>
    <col min="131" max="132" width="9.28515625" style="231" bestFit="1" customWidth="1"/>
    <col min="133" max="133" width="9.140625" style="231"/>
    <col min="134" max="135" width="9.28515625" style="231" bestFit="1" customWidth="1"/>
    <col min="136" max="136" width="9.140625" style="231"/>
    <col min="137" max="138" width="9.28515625" style="231" bestFit="1" customWidth="1"/>
    <col min="139" max="139" width="9.140625" style="231"/>
    <col min="140" max="141" width="9.28515625" style="231" bestFit="1" customWidth="1"/>
    <col min="142" max="142" width="9.140625" style="231"/>
    <col min="143" max="144" width="9.28515625" style="231" bestFit="1" customWidth="1"/>
    <col min="145" max="145" width="9.140625" style="231"/>
    <col min="146" max="147" width="9.28515625" style="231" bestFit="1" customWidth="1"/>
    <col min="148" max="148" width="9.140625" style="231"/>
    <col min="149" max="150" width="9.28515625" style="231" bestFit="1" customWidth="1"/>
    <col min="151" max="151" width="9.140625" style="231"/>
    <col min="152" max="153" width="9.28515625" style="231" bestFit="1" customWidth="1"/>
    <col min="154" max="154" width="9.140625" style="231"/>
    <col min="155" max="156" width="9.28515625" style="231" bestFit="1" customWidth="1"/>
    <col min="157" max="157" width="9.140625" style="231"/>
    <col min="158" max="160" width="9.28515625" style="231" bestFit="1" customWidth="1"/>
    <col min="161" max="257" width="9.140625" style="231"/>
    <col min="258" max="258" width="12.7109375" style="231" customWidth="1"/>
    <col min="259" max="259" width="9.28515625" style="231" bestFit="1" customWidth="1"/>
    <col min="260" max="260" width="13.5703125" style="231" customWidth="1"/>
    <col min="261" max="263" width="14" style="231" customWidth="1"/>
    <col min="264" max="264" width="13.140625" style="231" bestFit="1" customWidth="1"/>
    <col min="265" max="265" width="11.5703125" style="231" customWidth="1"/>
    <col min="266" max="266" width="10.42578125" style="231" customWidth="1"/>
    <col min="267" max="267" width="10.28515625" style="231" customWidth="1"/>
    <col min="268" max="268" width="11.42578125" style="231" customWidth="1"/>
    <col min="269" max="269" width="10.5703125" style="231" customWidth="1"/>
    <col min="270" max="270" width="12.7109375" style="231" customWidth="1"/>
    <col min="271" max="271" width="11.140625" style="231" customWidth="1"/>
    <col min="272" max="272" width="10.7109375" style="231" customWidth="1"/>
    <col min="273" max="273" width="10.42578125" style="231" bestFit="1" customWidth="1"/>
    <col min="274" max="277" width="9.140625" style="231"/>
    <col min="278" max="280" width="9.28515625" style="231" bestFit="1" customWidth="1"/>
    <col min="281" max="281" width="10.7109375" style="231" customWidth="1"/>
    <col min="282" max="282" width="11.5703125" style="231" customWidth="1"/>
    <col min="283" max="283" width="9.28515625" style="231" bestFit="1" customWidth="1"/>
    <col min="284" max="284" width="10.42578125" style="231" customWidth="1"/>
    <col min="285" max="285" width="11.28515625" style="231" customWidth="1"/>
    <col min="286" max="286" width="11.140625" style="231" customWidth="1"/>
    <col min="287" max="287" width="9.28515625" style="231" bestFit="1" customWidth="1"/>
    <col min="288" max="288" width="11.42578125" style="231" customWidth="1"/>
    <col min="289" max="289" width="10.42578125" style="231" customWidth="1"/>
    <col min="290" max="290" width="10" style="231" customWidth="1"/>
    <col min="291" max="291" width="9.28515625" style="231" bestFit="1" customWidth="1"/>
    <col min="292" max="292" width="11.42578125" style="231" customWidth="1"/>
    <col min="293" max="293" width="13.85546875" style="231" customWidth="1"/>
    <col min="294" max="294" width="10.28515625" style="231" customWidth="1"/>
    <col min="295" max="295" width="10.5703125" style="231" customWidth="1"/>
    <col min="296" max="300" width="9.28515625" style="231" bestFit="1" customWidth="1"/>
    <col min="301" max="301" width="11.85546875" style="231" customWidth="1"/>
    <col min="302" max="302" width="9.28515625" style="231" bestFit="1" customWidth="1"/>
    <col min="303" max="303" width="12.5703125" style="231" customWidth="1"/>
    <col min="304" max="324" width="9.28515625" style="231" bestFit="1" customWidth="1"/>
    <col min="325" max="325" width="9.28515625" style="231" customWidth="1"/>
    <col min="326" max="330" width="9.28515625" style="231" bestFit="1" customWidth="1"/>
    <col min="331" max="331" width="10.85546875" style="231" customWidth="1"/>
    <col min="332" max="332" width="11.28515625" style="231" customWidth="1"/>
    <col min="333" max="367" width="9.28515625" style="231" bestFit="1" customWidth="1"/>
    <col min="368" max="368" width="9.140625" style="231"/>
    <col min="369" max="370" width="9.28515625" style="231" bestFit="1" customWidth="1"/>
    <col min="371" max="371" width="9.140625" style="231"/>
    <col min="372" max="373" width="9.28515625" style="231" bestFit="1" customWidth="1"/>
    <col min="374" max="374" width="9.140625" style="231"/>
    <col min="375" max="376" width="9.28515625" style="231" bestFit="1" customWidth="1"/>
    <col min="377" max="377" width="9.140625" style="231"/>
    <col min="378" max="379" width="9.28515625" style="231" bestFit="1" customWidth="1"/>
    <col min="380" max="380" width="9.140625" style="231"/>
    <col min="381" max="382" width="9.28515625" style="231" bestFit="1" customWidth="1"/>
    <col min="383" max="383" width="9.140625" style="231"/>
    <col min="384" max="385" width="9.28515625" style="231" bestFit="1" customWidth="1"/>
    <col min="386" max="386" width="9.140625" style="231"/>
    <col min="387" max="388" width="9.28515625" style="231" bestFit="1" customWidth="1"/>
    <col min="389" max="389" width="9.140625" style="231"/>
    <col min="390" max="391" width="9.28515625" style="231" bestFit="1" customWidth="1"/>
    <col min="392" max="392" width="9.140625" style="231"/>
    <col min="393" max="394" width="9.28515625" style="231" bestFit="1" customWidth="1"/>
    <col min="395" max="395" width="9.140625" style="231"/>
    <col min="396" max="397" width="9.28515625" style="231" bestFit="1" customWidth="1"/>
    <col min="398" max="398" width="9.140625" style="231"/>
    <col min="399" max="400" width="9.28515625" style="231" bestFit="1" customWidth="1"/>
    <col min="401" max="401" width="9.140625" style="231"/>
    <col min="402" max="403" width="9.28515625" style="231" bestFit="1" customWidth="1"/>
    <col min="404" max="404" width="9.140625" style="231"/>
    <col min="405" max="406" width="9.28515625" style="231" bestFit="1" customWidth="1"/>
    <col min="407" max="407" width="9.140625" style="231"/>
    <col min="408" max="409" width="9.28515625" style="231" bestFit="1" customWidth="1"/>
    <col min="410" max="410" width="9.140625" style="231"/>
    <col min="411" max="412" width="9.28515625" style="231" bestFit="1" customWidth="1"/>
    <col min="413" max="413" width="9.140625" style="231"/>
    <col min="414" max="416" width="9.28515625" style="231" bestFit="1" customWidth="1"/>
    <col min="417" max="513" width="9.140625" style="231"/>
    <col min="514" max="514" width="12.7109375" style="231" customWidth="1"/>
    <col min="515" max="515" width="9.28515625" style="231" bestFit="1" customWidth="1"/>
    <col min="516" max="516" width="13.5703125" style="231" customWidth="1"/>
    <col min="517" max="519" width="14" style="231" customWidth="1"/>
    <col min="520" max="520" width="13.140625" style="231" bestFit="1" customWidth="1"/>
    <col min="521" max="521" width="11.5703125" style="231" customWidth="1"/>
    <col min="522" max="522" width="10.42578125" style="231" customWidth="1"/>
    <col min="523" max="523" width="10.28515625" style="231" customWidth="1"/>
    <col min="524" max="524" width="11.42578125" style="231" customWidth="1"/>
    <col min="525" max="525" width="10.5703125" style="231" customWidth="1"/>
    <col min="526" max="526" width="12.7109375" style="231" customWidth="1"/>
    <col min="527" max="527" width="11.140625" style="231" customWidth="1"/>
    <col min="528" max="528" width="10.7109375" style="231" customWidth="1"/>
    <col min="529" max="529" width="10.42578125" style="231" bestFit="1" customWidth="1"/>
    <col min="530" max="533" width="9.140625" style="231"/>
    <col min="534" max="536" width="9.28515625" style="231" bestFit="1" customWidth="1"/>
    <col min="537" max="537" width="10.7109375" style="231" customWidth="1"/>
    <col min="538" max="538" width="11.5703125" style="231" customWidth="1"/>
    <col min="539" max="539" width="9.28515625" style="231" bestFit="1" customWidth="1"/>
    <col min="540" max="540" width="10.42578125" style="231" customWidth="1"/>
    <col min="541" max="541" width="11.28515625" style="231" customWidth="1"/>
    <col min="542" max="542" width="11.140625" style="231" customWidth="1"/>
    <col min="543" max="543" width="9.28515625" style="231" bestFit="1" customWidth="1"/>
    <col min="544" max="544" width="11.42578125" style="231" customWidth="1"/>
    <col min="545" max="545" width="10.42578125" style="231" customWidth="1"/>
    <col min="546" max="546" width="10" style="231" customWidth="1"/>
    <col min="547" max="547" width="9.28515625" style="231" bestFit="1" customWidth="1"/>
    <col min="548" max="548" width="11.42578125" style="231" customWidth="1"/>
    <col min="549" max="549" width="13.85546875" style="231" customWidth="1"/>
    <col min="550" max="550" width="10.28515625" style="231" customWidth="1"/>
    <col min="551" max="551" width="10.5703125" style="231" customWidth="1"/>
    <col min="552" max="556" width="9.28515625" style="231" bestFit="1" customWidth="1"/>
    <col min="557" max="557" width="11.85546875" style="231" customWidth="1"/>
    <col min="558" max="558" width="9.28515625" style="231" bestFit="1" customWidth="1"/>
    <col min="559" max="559" width="12.5703125" style="231" customWidth="1"/>
    <col min="560" max="580" width="9.28515625" style="231" bestFit="1" customWidth="1"/>
    <col min="581" max="581" width="9.28515625" style="231" customWidth="1"/>
    <col min="582" max="586" width="9.28515625" style="231" bestFit="1" customWidth="1"/>
    <col min="587" max="587" width="10.85546875" style="231" customWidth="1"/>
    <col min="588" max="588" width="11.28515625" style="231" customWidth="1"/>
    <col min="589" max="623" width="9.28515625" style="231" bestFit="1" customWidth="1"/>
    <col min="624" max="624" width="9.140625" style="231"/>
    <col min="625" max="626" width="9.28515625" style="231" bestFit="1" customWidth="1"/>
    <col min="627" max="627" width="9.140625" style="231"/>
    <col min="628" max="629" width="9.28515625" style="231" bestFit="1" customWidth="1"/>
    <col min="630" max="630" width="9.140625" style="231"/>
    <col min="631" max="632" width="9.28515625" style="231" bestFit="1" customWidth="1"/>
    <col min="633" max="633" width="9.140625" style="231"/>
    <col min="634" max="635" width="9.28515625" style="231" bestFit="1" customWidth="1"/>
    <col min="636" max="636" width="9.140625" style="231"/>
    <col min="637" max="638" width="9.28515625" style="231" bestFit="1" customWidth="1"/>
    <col min="639" max="639" width="9.140625" style="231"/>
    <col min="640" max="641" width="9.28515625" style="231" bestFit="1" customWidth="1"/>
    <col min="642" max="642" width="9.140625" style="231"/>
    <col min="643" max="644" width="9.28515625" style="231" bestFit="1" customWidth="1"/>
    <col min="645" max="645" width="9.140625" style="231"/>
    <col min="646" max="647" width="9.28515625" style="231" bestFit="1" customWidth="1"/>
    <col min="648" max="648" width="9.140625" style="231"/>
    <col min="649" max="650" width="9.28515625" style="231" bestFit="1" customWidth="1"/>
    <col min="651" max="651" width="9.140625" style="231"/>
    <col min="652" max="653" width="9.28515625" style="231" bestFit="1" customWidth="1"/>
    <col min="654" max="654" width="9.140625" style="231"/>
    <col min="655" max="656" width="9.28515625" style="231" bestFit="1" customWidth="1"/>
    <col min="657" max="657" width="9.140625" style="231"/>
    <col min="658" max="659" width="9.28515625" style="231" bestFit="1" customWidth="1"/>
    <col min="660" max="660" width="9.140625" style="231"/>
    <col min="661" max="662" width="9.28515625" style="231" bestFit="1" customWidth="1"/>
    <col min="663" max="663" width="9.140625" style="231"/>
    <col min="664" max="665" width="9.28515625" style="231" bestFit="1" customWidth="1"/>
    <col min="666" max="666" width="9.140625" style="231"/>
    <col min="667" max="668" width="9.28515625" style="231" bestFit="1" customWidth="1"/>
    <col min="669" max="669" width="9.140625" style="231"/>
    <col min="670" max="672" width="9.28515625" style="231" bestFit="1" customWidth="1"/>
    <col min="673" max="769" width="9.140625" style="231"/>
    <col min="770" max="770" width="12.7109375" style="231" customWidth="1"/>
    <col min="771" max="771" width="9.28515625" style="231" bestFit="1" customWidth="1"/>
    <col min="772" max="772" width="13.5703125" style="231" customWidth="1"/>
    <col min="773" max="775" width="14" style="231" customWidth="1"/>
    <col min="776" max="776" width="13.140625" style="231" bestFit="1" customWidth="1"/>
    <col min="777" max="777" width="11.5703125" style="231" customWidth="1"/>
    <col min="778" max="778" width="10.42578125" style="231" customWidth="1"/>
    <col min="779" max="779" width="10.28515625" style="231" customWidth="1"/>
    <col min="780" max="780" width="11.42578125" style="231" customWidth="1"/>
    <col min="781" max="781" width="10.5703125" style="231" customWidth="1"/>
    <col min="782" max="782" width="12.7109375" style="231" customWidth="1"/>
    <col min="783" max="783" width="11.140625" style="231" customWidth="1"/>
    <col min="784" max="784" width="10.7109375" style="231" customWidth="1"/>
    <col min="785" max="785" width="10.42578125" style="231" bestFit="1" customWidth="1"/>
    <col min="786" max="789" width="9.140625" style="231"/>
    <col min="790" max="792" width="9.28515625" style="231" bestFit="1" customWidth="1"/>
    <col min="793" max="793" width="10.7109375" style="231" customWidth="1"/>
    <col min="794" max="794" width="11.5703125" style="231" customWidth="1"/>
    <col min="795" max="795" width="9.28515625" style="231" bestFit="1" customWidth="1"/>
    <col min="796" max="796" width="10.42578125" style="231" customWidth="1"/>
    <col min="797" max="797" width="11.28515625" style="231" customWidth="1"/>
    <col min="798" max="798" width="11.140625" style="231" customWidth="1"/>
    <col min="799" max="799" width="9.28515625" style="231" bestFit="1" customWidth="1"/>
    <col min="800" max="800" width="11.42578125" style="231" customWidth="1"/>
    <col min="801" max="801" width="10.42578125" style="231" customWidth="1"/>
    <col min="802" max="802" width="10" style="231" customWidth="1"/>
    <col min="803" max="803" width="9.28515625" style="231" bestFit="1" customWidth="1"/>
    <col min="804" max="804" width="11.42578125" style="231" customWidth="1"/>
    <col min="805" max="805" width="13.85546875" style="231" customWidth="1"/>
    <col min="806" max="806" width="10.28515625" style="231" customWidth="1"/>
    <col min="807" max="807" width="10.5703125" style="231" customWidth="1"/>
    <col min="808" max="812" width="9.28515625" style="231" bestFit="1" customWidth="1"/>
    <col min="813" max="813" width="11.85546875" style="231" customWidth="1"/>
    <col min="814" max="814" width="9.28515625" style="231" bestFit="1" customWidth="1"/>
    <col min="815" max="815" width="12.5703125" style="231" customWidth="1"/>
    <col min="816" max="836" width="9.28515625" style="231" bestFit="1" customWidth="1"/>
    <col min="837" max="837" width="9.28515625" style="231" customWidth="1"/>
    <col min="838" max="842" width="9.28515625" style="231" bestFit="1" customWidth="1"/>
    <col min="843" max="843" width="10.85546875" style="231" customWidth="1"/>
    <col min="844" max="844" width="11.28515625" style="231" customWidth="1"/>
    <col min="845" max="879" width="9.28515625" style="231" bestFit="1" customWidth="1"/>
    <col min="880" max="880" width="9.140625" style="231"/>
    <col min="881" max="882" width="9.28515625" style="231" bestFit="1" customWidth="1"/>
    <col min="883" max="883" width="9.140625" style="231"/>
    <col min="884" max="885" width="9.28515625" style="231" bestFit="1" customWidth="1"/>
    <col min="886" max="886" width="9.140625" style="231"/>
    <col min="887" max="888" width="9.28515625" style="231" bestFit="1" customWidth="1"/>
    <col min="889" max="889" width="9.140625" style="231"/>
    <col min="890" max="891" width="9.28515625" style="231" bestFit="1" customWidth="1"/>
    <col min="892" max="892" width="9.140625" style="231"/>
    <col min="893" max="894" width="9.28515625" style="231" bestFit="1" customWidth="1"/>
    <col min="895" max="895" width="9.140625" style="231"/>
    <col min="896" max="897" width="9.28515625" style="231" bestFit="1" customWidth="1"/>
    <col min="898" max="898" width="9.140625" style="231"/>
    <col min="899" max="900" width="9.28515625" style="231" bestFit="1" customWidth="1"/>
    <col min="901" max="901" width="9.140625" style="231"/>
    <col min="902" max="903" width="9.28515625" style="231" bestFit="1" customWidth="1"/>
    <col min="904" max="904" width="9.140625" style="231"/>
    <col min="905" max="906" width="9.28515625" style="231" bestFit="1" customWidth="1"/>
    <col min="907" max="907" width="9.140625" style="231"/>
    <col min="908" max="909" width="9.28515625" style="231" bestFit="1" customWidth="1"/>
    <col min="910" max="910" width="9.140625" style="231"/>
    <col min="911" max="912" width="9.28515625" style="231" bestFit="1" customWidth="1"/>
    <col min="913" max="913" width="9.140625" style="231"/>
    <col min="914" max="915" width="9.28515625" style="231" bestFit="1" customWidth="1"/>
    <col min="916" max="916" width="9.140625" style="231"/>
    <col min="917" max="918" width="9.28515625" style="231" bestFit="1" customWidth="1"/>
    <col min="919" max="919" width="9.140625" style="231"/>
    <col min="920" max="921" width="9.28515625" style="231" bestFit="1" customWidth="1"/>
    <col min="922" max="922" width="9.140625" style="231"/>
    <col min="923" max="924" width="9.28515625" style="231" bestFit="1" customWidth="1"/>
    <col min="925" max="925" width="9.140625" style="231"/>
    <col min="926" max="928" width="9.28515625" style="231" bestFit="1" customWidth="1"/>
    <col min="929" max="1025" width="9.140625" style="231"/>
    <col min="1026" max="1026" width="12.7109375" style="231" customWidth="1"/>
    <col min="1027" max="1027" width="9.28515625" style="231" bestFit="1" customWidth="1"/>
    <col min="1028" max="1028" width="13.5703125" style="231" customWidth="1"/>
    <col min="1029" max="1031" width="14" style="231" customWidth="1"/>
    <col min="1032" max="1032" width="13.140625" style="231" bestFit="1" customWidth="1"/>
    <col min="1033" max="1033" width="11.5703125" style="231" customWidth="1"/>
    <col min="1034" max="1034" width="10.42578125" style="231" customWidth="1"/>
    <col min="1035" max="1035" width="10.28515625" style="231" customWidth="1"/>
    <col min="1036" max="1036" width="11.42578125" style="231" customWidth="1"/>
    <col min="1037" max="1037" width="10.5703125" style="231" customWidth="1"/>
    <col min="1038" max="1038" width="12.7109375" style="231" customWidth="1"/>
    <col min="1039" max="1039" width="11.140625" style="231" customWidth="1"/>
    <col min="1040" max="1040" width="10.7109375" style="231" customWidth="1"/>
    <col min="1041" max="1041" width="10.42578125" style="231" bestFit="1" customWidth="1"/>
    <col min="1042" max="1045" width="9.140625" style="231"/>
    <col min="1046" max="1048" width="9.28515625" style="231" bestFit="1" customWidth="1"/>
    <col min="1049" max="1049" width="10.7109375" style="231" customWidth="1"/>
    <col min="1050" max="1050" width="11.5703125" style="231" customWidth="1"/>
    <col min="1051" max="1051" width="9.28515625" style="231" bestFit="1" customWidth="1"/>
    <col min="1052" max="1052" width="10.42578125" style="231" customWidth="1"/>
    <col min="1053" max="1053" width="11.28515625" style="231" customWidth="1"/>
    <col min="1054" max="1054" width="11.140625" style="231" customWidth="1"/>
    <col min="1055" max="1055" width="9.28515625" style="231" bestFit="1" customWidth="1"/>
    <col min="1056" max="1056" width="11.42578125" style="231" customWidth="1"/>
    <col min="1057" max="1057" width="10.42578125" style="231" customWidth="1"/>
    <col min="1058" max="1058" width="10" style="231" customWidth="1"/>
    <col min="1059" max="1059" width="9.28515625" style="231" bestFit="1" customWidth="1"/>
    <col min="1060" max="1060" width="11.42578125" style="231" customWidth="1"/>
    <col min="1061" max="1061" width="13.85546875" style="231" customWidth="1"/>
    <col min="1062" max="1062" width="10.28515625" style="231" customWidth="1"/>
    <col min="1063" max="1063" width="10.5703125" style="231" customWidth="1"/>
    <col min="1064" max="1068" width="9.28515625" style="231" bestFit="1" customWidth="1"/>
    <col min="1069" max="1069" width="11.85546875" style="231" customWidth="1"/>
    <col min="1070" max="1070" width="9.28515625" style="231" bestFit="1" customWidth="1"/>
    <col min="1071" max="1071" width="12.5703125" style="231" customWidth="1"/>
    <col min="1072" max="1092" width="9.28515625" style="231" bestFit="1" customWidth="1"/>
    <col min="1093" max="1093" width="9.28515625" style="231" customWidth="1"/>
    <col min="1094" max="1098" width="9.28515625" style="231" bestFit="1" customWidth="1"/>
    <col min="1099" max="1099" width="10.85546875" style="231" customWidth="1"/>
    <col min="1100" max="1100" width="11.28515625" style="231" customWidth="1"/>
    <col min="1101" max="1135" width="9.28515625" style="231" bestFit="1" customWidth="1"/>
    <col min="1136" max="1136" width="9.140625" style="231"/>
    <col min="1137" max="1138" width="9.28515625" style="231" bestFit="1" customWidth="1"/>
    <col min="1139" max="1139" width="9.140625" style="231"/>
    <col min="1140" max="1141" width="9.28515625" style="231" bestFit="1" customWidth="1"/>
    <col min="1142" max="1142" width="9.140625" style="231"/>
    <col min="1143" max="1144" width="9.28515625" style="231" bestFit="1" customWidth="1"/>
    <col min="1145" max="1145" width="9.140625" style="231"/>
    <col min="1146" max="1147" width="9.28515625" style="231" bestFit="1" customWidth="1"/>
    <col min="1148" max="1148" width="9.140625" style="231"/>
    <col min="1149" max="1150" width="9.28515625" style="231" bestFit="1" customWidth="1"/>
    <col min="1151" max="1151" width="9.140625" style="231"/>
    <col min="1152" max="1153" width="9.28515625" style="231" bestFit="1" customWidth="1"/>
    <col min="1154" max="1154" width="9.140625" style="231"/>
    <col min="1155" max="1156" width="9.28515625" style="231" bestFit="1" customWidth="1"/>
    <col min="1157" max="1157" width="9.140625" style="231"/>
    <col min="1158" max="1159" width="9.28515625" style="231" bestFit="1" customWidth="1"/>
    <col min="1160" max="1160" width="9.140625" style="231"/>
    <col min="1161" max="1162" width="9.28515625" style="231" bestFit="1" customWidth="1"/>
    <col min="1163" max="1163" width="9.140625" style="231"/>
    <col min="1164" max="1165" width="9.28515625" style="231" bestFit="1" customWidth="1"/>
    <col min="1166" max="1166" width="9.140625" style="231"/>
    <col min="1167" max="1168" width="9.28515625" style="231" bestFit="1" customWidth="1"/>
    <col min="1169" max="1169" width="9.140625" style="231"/>
    <col min="1170" max="1171" width="9.28515625" style="231" bestFit="1" customWidth="1"/>
    <col min="1172" max="1172" width="9.140625" style="231"/>
    <col min="1173" max="1174" width="9.28515625" style="231" bestFit="1" customWidth="1"/>
    <col min="1175" max="1175" width="9.140625" style="231"/>
    <col min="1176" max="1177" width="9.28515625" style="231" bestFit="1" customWidth="1"/>
    <col min="1178" max="1178" width="9.140625" style="231"/>
    <col min="1179" max="1180" width="9.28515625" style="231" bestFit="1" customWidth="1"/>
    <col min="1181" max="1181" width="9.140625" style="231"/>
    <col min="1182" max="1184" width="9.28515625" style="231" bestFit="1" customWidth="1"/>
    <col min="1185" max="1281" width="9.140625" style="231"/>
    <col min="1282" max="1282" width="12.7109375" style="231" customWidth="1"/>
    <col min="1283" max="1283" width="9.28515625" style="231" bestFit="1" customWidth="1"/>
    <col min="1284" max="1284" width="13.5703125" style="231" customWidth="1"/>
    <col min="1285" max="1287" width="14" style="231" customWidth="1"/>
    <col min="1288" max="1288" width="13.140625" style="231" bestFit="1" customWidth="1"/>
    <col min="1289" max="1289" width="11.5703125" style="231" customWidth="1"/>
    <col min="1290" max="1290" width="10.42578125" style="231" customWidth="1"/>
    <col min="1291" max="1291" width="10.28515625" style="231" customWidth="1"/>
    <col min="1292" max="1292" width="11.42578125" style="231" customWidth="1"/>
    <col min="1293" max="1293" width="10.5703125" style="231" customWidth="1"/>
    <col min="1294" max="1294" width="12.7109375" style="231" customWidth="1"/>
    <col min="1295" max="1295" width="11.140625" style="231" customWidth="1"/>
    <col min="1296" max="1296" width="10.7109375" style="231" customWidth="1"/>
    <col min="1297" max="1297" width="10.42578125" style="231" bestFit="1" customWidth="1"/>
    <col min="1298" max="1301" width="9.140625" style="231"/>
    <col min="1302" max="1304" width="9.28515625" style="231" bestFit="1" customWidth="1"/>
    <col min="1305" max="1305" width="10.7109375" style="231" customWidth="1"/>
    <col min="1306" max="1306" width="11.5703125" style="231" customWidth="1"/>
    <col min="1307" max="1307" width="9.28515625" style="231" bestFit="1" customWidth="1"/>
    <col min="1308" max="1308" width="10.42578125" style="231" customWidth="1"/>
    <col min="1309" max="1309" width="11.28515625" style="231" customWidth="1"/>
    <col min="1310" max="1310" width="11.140625" style="231" customWidth="1"/>
    <col min="1311" max="1311" width="9.28515625" style="231" bestFit="1" customWidth="1"/>
    <col min="1312" max="1312" width="11.42578125" style="231" customWidth="1"/>
    <col min="1313" max="1313" width="10.42578125" style="231" customWidth="1"/>
    <col min="1314" max="1314" width="10" style="231" customWidth="1"/>
    <col min="1315" max="1315" width="9.28515625" style="231" bestFit="1" customWidth="1"/>
    <col min="1316" max="1316" width="11.42578125" style="231" customWidth="1"/>
    <col min="1317" max="1317" width="13.85546875" style="231" customWidth="1"/>
    <col min="1318" max="1318" width="10.28515625" style="231" customWidth="1"/>
    <col min="1319" max="1319" width="10.5703125" style="231" customWidth="1"/>
    <col min="1320" max="1324" width="9.28515625" style="231" bestFit="1" customWidth="1"/>
    <col min="1325" max="1325" width="11.85546875" style="231" customWidth="1"/>
    <col min="1326" max="1326" width="9.28515625" style="231" bestFit="1" customWidth="1"/>
    <col min="1327" max="1327" width="12.5703125" style="231" customWidth="1"/>
    <col min="1328" max="1348" width="9.28515625" style="231" bestFit="1" customWidth="1"/>
    <col min="1349" max="1349" width="9.28515625" style="231" customWidth="1"/>
    <col min="1350" max="1354" width="9.28515625" style="231" bestFit="1" customWidth="1"/>
    <col min="1355" max="1355" width="10.85546875" style="231" customWidth="1"/>
    <col min="1356" max="1356" width="11.28515625" style="231" customWidth="1"/>
    <col min="1357" max="1391" width="9.28515625" style="231" bestFit="1" customWidth="1"/>
    <col min="1392" max="1392" width="9.140625" style="231"/>
    <col min="1393" max="1394" width="9.28515625" style="231" bestFit="1" customWidth="1"/>
    <col min="1395" max="1395" width="9.140625" style="231"/>
    <col min="1396" max="1397" width="9.28515625" style="231" bestFit="1" customWidth="1"/>
    <col min="1398" max="1398" width="9.140625" style="231"/>
    <col min="1399" max="1400" width="9.28515625" style="231" bestFit="1" customWidth="1"/>
    <col min="1401" max="1401" width="9.140625" style="231"/>
    <col min="1402" max="1403" width="9.28515625" style="231" bestFit="1" customWidth="1"/>
    <col min="1404" max="1404" width="9.140625" style="231"/>
    <col min="1405" max="1406" width="9.28515625" style="231" bestFit="1" customWidth="1"/>
    <col min="1407" max="1407" width="9.140625" style="231"/>
    <col min="1408" max="1409" width="9.28515625" style="231" bestFit="1" customWidth="1"/>
    <col min="1410" max="1410" width="9.140625" style="231"/>
    <col min="1411" max="1412" width="9.28515625" style="231" bestFit="1" customWidth="1"/>
    <col min="1413" max="1413" width="9.140625" style="231"/>
    <col min="1414" max="1415" width="9.28515625" style="231" bestFit="1" customWidth="1"/>
    <col min="1416" max="1416" width="9.140625" style="231"/>
    <col min="1417" max="1418" width="9.28515625" style="231" bestFit="1" customWidth="1"/>
    <col min="1419" max="1419" width="9.140625" style="231"/>
    <col min="1420" max="1421" width="9.28515625" style="231" bestFit="1" customWidth="1"/>
    <col min="1422" max="1422" width="9.140625" style="231"/>
    <col min="1423" max="1424" width="9.28515625" style="231" bestFit="1" customWidth="1"/>
    <col min="1425" max="1425" width="9.140625" style="231"/>
    <col min="1426" max="1427" width="9.28515625" style="231" bestFit="1" customWidth="1"/>
    <col min="1428" max="1428" width="9.140625" style="231"/>
    <col min="1429" max="1430" width="9.28515625" style="231" bestFit="1" customWidth="1"/>
    <col min="1431" max="1431" width="9.140625" style="231"/>
    <col min="1432" max="1433" width="9.28515625" style="231" bestFit="1" customWidth="1"/>
    <col min="1434" max="1434" width="9.140625" style="231"/>
    <col min="1435" max="1436" width="9.28515625" style="231" bestFit="1" customWidth="1"/>
    <col min="1437" max="1437" width="9.140625" style="231"/>
    <col min="1438" max="1440" width="9.28515625" style="231" bestFit="1" customWidth="1"/>
    <col min="1441" max="1537" width="9.140625" style="231"/>
    <col min="1538" max="1538" width="12.7109375" style="231" customWidth="1"/>
    <col min="1539" max="1539" width="9.28515625" style="231" bestFit="1" customWidth="1"/>
    <col min="1540" max="1540" width="13.5703125" style="231" customWidth="1"/>
    <col min="1541" max="1543" width="14" style="231" customWidth="1"/>
    <col min="1544" max="1544" width="13.140625" style="231" bestFit="1" customWidth="1"/>
    <col min="1545" max="1545" width="11.5703125" style="231" customWidth="1"/>
    <col min="1546" max="1546" width="10.42578125" style="231" customWidth="1"/>
    <col min="1547" max="1547" width="10.28515625" style="231" customWidth="1"/>
    <col min="1548" max="1548" width="11.42578125" style="231" customWidth="1"/>
    <col min="1549" max="1549" width="10.5703125" style="231" customWidth="1"/>
    <col min="1550" max="1550" width="12.7109375" style="231" customWidth="1"/>
    <col min="1551" max="1551" width="11.140625" style="231" customWidth="1"/>
    <col min="1552" max="1552" width="10.7109375" style="231" customWidth="1"/>
    <col min="1553" max="1553" width="10.42578125" style="231" bestFit="1" customWidth="1"/>
    <col min="1554" max="1557" width="9.140625" style="231"/>
    <col min="1558" max="1560" width="9.28515625" style="231" bestFit="1" customWidth="1"/>
    <col min="1561" max="1561" width="10.7109375" style="231" customWidth="1"/>
    <col min="1562" max="1562" width="11.5703125" style="231" customWidth="1"/>
    <col min="1563" max="1563" width="9.28515625" style="231" bestFit="1" customWidth="1"/>
    <col min="1564" max="1564" width="10.42578125" style="231" customWidth="1"/>
    <col min="1565" max="1565" width="11.28515625" style="231" customWidth="1"/>
    <col min="1566" max="1566" width="11.140625" style="231" customWidth="1"/>
    <col min="1567" max="1567" width="9.28515625" style="231" bestFit="1" customWidth="1"/>
    <col min="1568" max="1568" width="11.42578125" style="231" customWidth="1"/>
    <col min="1569" max="1569" width="10.42578125" style="231" customWidth="1"/>
    <col min="1570" max="1570" width="10" style="231" customWidth="1"/>
    <col min="1571" max="1571" width="9.28515625" style="231" bestFit="1" customWidth="1"/>
    <col min="1572" max="1572" width="11.42578125" style="231" customWidth="1"/>
    <col min="1573" max="1573" width="13.85546875" style="231" customWidth="1"/>
    <col min="1574" max="1574" width="10.28515625" style="231" customWidth="1"/>
    <col min="1575" max="1575" width="10.5703125" style="231" customWidth="1"/>
    <col min="1576" max="1580" width="9.28515625" style="231" bestFit="1" customWidth="1"/>
    <col min="1581" max="1581" width="11.85546875" style="231" customWidth="1"/>
    <col min="1582" max="1582" width="9.28515625" style="231" bestFit="1" customWidth="1"/>
    <col min="1583" max="1583" width="12.5703125" style="231" customWidth="1"/>
    <col min="1584" max="1604" width="9.28515625" style="231" bestFit="1" customWidth="1"/>
    <col min="1605" max="1605" width="9.28515625" style="231" customWidth="1"/>
    <col min="1606" max="1610" width="9.28515625" style="231" bestFit="1" customWidth="1"/>
    <col min="1611" max="1611" width="10.85546875" style="231" customWidth="1"/>
    <col min="1612" max="1612" width="11.28515625" style="231" customWidth="1"/>
    <col min="1613" max="1647" width="9.28515625" style="231" bestFit="1" customWidth="1"/>
    <col min="1648" max="1648" width="9.140625" style="231"/>
    <col min="1649" max="1650" width="9.28515625" style="231" bestFit="1" customWidth="1"/>
    <col min="1651" max="1651" width="9.140625" style="231"/>
    <col min="1652" max="1653" width="9.28515625" style="231" bestFit="1" customWidth="1"/>
    <col min="1654" max="1654" width="9.140625" style="231"/>
    <col min="1655" max="1656" width="9.28515625" style="231" bestFit="1" customWidth="1"/>
    <col min="1657" max="1657" width="9.140625" style="231"/>
    <col min="1658" max="1659" width="9.28515625" style="231" bestFit="1" customWidth="1"/>
    <col min="1660" max="1660" width="9.140625" style="231"/>
    <col min="1661" max="1662" width="9.28515625" style="231" bestFit="1" customWidth="1"/>
    <col min="1663" max="1663" width="9.140625" style="231"/>
    <col min="1664" max="1665" width="9.28515625" style="231" bestFit="1" customWidth="1"/>
    <col min="1666" max="1666" width="9.140625" style="231"/>
    <col min="1667" max="1668" width="9.28515625" style="231" bestFit="1" customWidth="1"/>
    <col min="1669" max="1669" width="9.140625" style="231"/>
    <col min="1670" max="1671" width="9.28515625" style="231" bestFit="1" customWidth="1"/>
    <col min="1672" max="1672" width="9.140625" style="231"/>
    <col min="1673" max="1674" width="9.28515625" style="231" bestFit="1" customWidth="1"/>
    <col min="1675" max="1675" width="9.140625" style="231"/>
    <col min="1676" max="1677" width="9.28515625" style="231" bestFit="1" customWidth="1"/>
    <col min="1678" max="1678" width="9.140625" style="231"/>
    <col min="1679" max="1680" width="9.28515625" style="231" bestFit="1" customWidth="1"/>
    <col min="1681" max="1681" width="9.140625" style="231"/>
    <col min="1682" max="1683" width="9.28515625" style="231" bestFit="1" customWidth="1"/>
    <col min="1684" max="1684" width="9.140625" style="231"/>
    <col min="1685" max="1686" width="9.28515625" style="231" bestFit="1" customWidth="1"/>
    <col min="1687" max="1687" width="9.140625" style="231"/>
    <col min="1688" max="1689" width="9.28515625" style="231" bestFit="1" customWidth="1"/>
    <col min="1690" max="1690" width="9.140625" style="231"/>
    <col min="1691" max="1692" width="9.28515625" style="231" bestFit="1" customWidth="1"/>
    <col min="1693" max="1693" width="9.140625" style="231"/>
    <col min="1694" max="1696" width="9.28515625" style="231" bestFit="1" customWidth="1"/>
    <col min="1697" max="1793" width="9.140625" style="231"/>
    <col min="1794" max="1794" width="12.7109375" style="231" customWidth="1"/>
    <col min="1795" max="1795" width="9.28515625" style="231" bestFit="1" customWidth="1"/>
    <col min="1796" max="1796" width="13.5703125" style="231" customWidth="1"/>
    <col min="1797" max="1799" width="14" style="231" customWidth="1"/>
    <col min="1800" max="1800" width="13.140625" style="231" bestFit="1" customWidth="1"/>
    <col min="1801" max="1801" width="11.5703125" style="231" customWidth="1"/>
    <col min="1802" max="1802" width="10.42578125" style="231" customWidth="1"/>
    <col min="1803" max="1803" width="10.28515625" style="231" customWidth="1"/>
    <col min="1804" max="1804" width="11.42578125" style="231" customWidth="1"/>
    <col min="1805" max="1805" width="10.5703125" style="231" customWidth="1"/>
    <col min="1806" max="1806" width="12.7109375" style="231" customWidth="1"/>
    <col min="1807" max="1807" width="11.140625" style="231" customWidth="1"/>
    <col min="1808" max="1808" width="10.7109375" style="231" customWidth="1"/>
    <col min="1809" max="1809" width="10.42578125" style="231" bestFit="1" customWidth="1"/>
    <col min="1810" max="1813" width="9.140625" style="231"/>
    <col min="1814" max="1816" width="9.28515625" style="231" bestFit="1" customWidth="1"/>
    <col min="1817" max="1817" width="10.7109375" style="231" customWidth="1"/>
    <col min="1818" max="1818" width="11.5703125" style="231" customWidth="1"/>
    <col min="1819" max="1819" width="9.28515625" style="231" bestFit="1" customWidth="1"/>
    <col min="1820" max="1820" width="10.42578125" style="231" customWidth="1"/>
    <col min="1821" max="1821" width="11.28515625" style="231" customWidth="1"/>
    <col min="1822" max="1822" width="11.140625" style="231" customWidth="1"/>
    <col min="1823" max="1823" width="9.28515625" style="231" bestFit="1" customWidth="1"/>
    <col min="1824" max="1824" width="11.42578125" style="231" customWidth="1"/>
    <col min="1825" max="1825" width="10.42578125" style="231" customWidth="1"/>
    <col min="1826" max="1826" width="10" style="231" customWidth="1"/>
    <col min="1827" max="1827" width="9.28515625" style="231" bestFit="1" customWidth="1"/>
    <col min="1828" max="1828" width="11.42578125" style="231" customWidth="1"/>
    <col min="1829" max="1829" width="13.85546875" style="231" customWidth="1"/>
    <col min="1830" max="1830" width="10.28515625" style="231" customWidth="1"/>
    <col min="1831" max="1831" width="10.5703125" style="231" customWidth="1"/>
    <col min="1832" max="1836" width="9.28515625" style="231" bestFit="1" customWidth="1"/>
    <col min="1837" max="1837" width="11.85546875" style="231" customWidth="1"/>
    <col min="1838" max="1838" width="9.28515625" style="231" bestFit="1" customWidth="1"/>
    <col min="1839" max="1839" width="12.5703125" style="231" customWidth="1"/>
    <col min="1840" max="1860" width="9.28515625" style="231" bestFit="1" customWidth="1"/>
    <col min="1861" max="1861" width="9.28515625" style="231" customWidth="1"/>
    <col min="1862" max="1866" width="9.28515625" style="231" bestFit="1" customWidth="1"/>
    <col min="1867" max="1867" width="10.85546875" style="231" customWidth="1"/>
    <col min="1868" max="1868" width="11.28515625" style="231" customWidth="1"/>
    <col min="1869" max="1903" width="9.28515625" style="231" bestFit="1" customWidth="1"/>
    <col min="1904" max="1904" width="9.140625" style="231"/>
    <col min="1905" max="1906" width="9.28515625" style="231" bestFit="1" customWidth="1"/>
    <col min="1907" max="1907" width="9.140625" style="231"/>
    <col min="1908" max="1909" width="9.28515625" style="231" bestFit="1" customWidth="1"/>
    <col min="1910" max="1910" width="9.140625" style="231"/>
    <col min="1911" max="1912" width="9.28515625" style="231" bestFit="1" customWidth="1"/>
    <col min="1913" max="1913" width="9.140625" style="231"/>
    <col min="1914" max="1915" width="9.28515625" style="231" bestFit="1" customWidth="1"/>
    <col min="1916" max="1916" width="9.140625" style="231"/>
    <col min="1917" max="1918" width="9.28515625" style="231" bestFit="1" customWidth="1"/>
    <col min="1919" max="1919" width="9.140625" style="231"/>
    <col min="1920" max="1921" width="9.28515625" style="231" bestFit="1" customWidth="1"/>
    <col min="1922" max="1922" width="9.140625" style="231"/>
    <col min="1923" max="1924" width="9.28515625" style="231" bestFit="1" customWidth="1"/>
    <col min="1925" max="1925" width="9.140625" style="231"/>
    <col min="1926" max="1927" width="9.28515625" style="231" bestFit="1" customWidth="1"/>
    <col min="1928" max="1928" width="9.140625" style="231"/>
    <col min="1929" max="1930" width="9.28515625" style="231" bestFit="1" customWidth="1"/>
    <col min="1931" max="1931" width="9.140625" style="231"/>
    <col min="1932" max="1933" width="9.28515625" style="231" bestFit="1" customWidth="1"/>
    <col min="1934" max="1934" width="9.140625" style="231"/>
    <col min="1935" max="1936" width="9.28515625" style="231" bestFit="1" customWidth="1"/>
    <col min="1937" max="1937" width="9.140625" style="231"/>
    <col min="1938" max="1939" width="9.28515625" style="231" bestFit="1" customWidth="1"/>
    <col min="1940" max="1940" width="9.140625" style="231"/>
    <col min="1941" max="1942" width="9.28515625" style="231" bestFit="1" customWidth="1"/>
    <col min="1943" max="1943" width="9.140625" style="231"/>
    <col min="1944" max="1945" width="9.28515625" style="231" bestFit="1" customWidth="1"/>
    <col min="1946" max="1946" width="9.140625" style="231"/>
    <col min="1947" max="1948" width="9.28515625" style="231" bestFit="1" customWidth="1"/>
    <col min="1949" max="1949" width="9.140625" style="231"/>
    <col min="1950" max="1952" width="9.28515625" style="231" bestFit="1" customWidth="1"/>
    <col min="1953" max="2049" width="9.140625" style="231"/>
    <col min="2050" max="2050" width="12.7109375" style="231" customWidth="1"/>
    <col min="2051" max="2051" width="9.28515625" style="231" bestFit="1" customWidth="1"/>
    <col min="2052" max="2052" width="13.5703125" style="231" customWidth="1"/>
    <col min="2053" max="2055" width="14" style="231" customWidth="1"/>
    <col min="2056" max="2056" width="13.140625" style="231" bestFit="1" customWidth="1"/>
    <col min="2057" max="2057" width="11.5703125" style="231" customWidth="1"/>
    <col min="2058" max="2058" width="10.42578125" style="231" customWidth="1"/>
    <col min="2059" max="2059" width="10.28515625" style="231" customWidth="1"/>
    <col min="2060" max="2060" width="11.42578125" style="231" customWidth="1"/>
    <col min="2061" max="2061" width="10.5703125" style="231" customWidth="1"/>
    <col min="2062" max="2062" width="12.7109375" style="231" customWidth="1"/>
    <col min="2063" max="2063" width="11.140625" style="231" customWidth="1"/>
    <col min="2064" max="2064" width="10.7109375" style="231" customWidth="1"/>
    <col min="2065" max="2065" width="10.42578125" style="231" bestFit="1" customWidth="1"/>
    <col min="2066" max="2069" width="9.140625" style="231"/>
    <col min="2070" max="2072" width="9.28515625" style="231" bestFit="1" customWidth="1"/>
    <col min="2073" max="2073" width="10.7109375" style="231" customWidth="1"/>
    <col min="2074" max="2074" width="11.5703125" style="231" customWidth="1"/>
    <col min="2075" max="2075" width="9.28515625" style="231" bestFit="1" customWidth="1"/>
    <col min="2076" max="2076" width="10.42578125" style="231" customWidth="1"/>
    <col min="2077" max="2077" width="11.28515625" style="231" customWidth="1"/>
    <col min="2078" max="2078" width="11.140625" style="231" customWidth="1"/>
    <col min="2079" max="2079" width="9.28515625" style="231" bestFit="1" customWidth="1"/>
    <col min="2080" max="2080" width="11.42578125" style="231" customWidth="1"/>
    <col min="2081" max="2081" width="10.42578125" style="231" customWidth="1"/>
    <col min="2082" max="2082" width="10" style="231" customWidth="1"/>
    <col min="2083" max="2083" width="9.28515625" style="231" bestFit="1" customWidth="1"/>
    <col min="2084" max="2084" width="11.42578125" style="231" customWidth="1"/>
    <col min="2085" max="2085" width="13.85546875" style="231" customWidth="1"/>
    <col min="2086" max="2086" width="10.28515625" style="231" customWidth="1"/>
    <col min="2087" max="2087" width="10.5703125" style="231" customWidth="1"/>
    <col min="2088" max="2092" width="9.28515625" style="231" bestFit="1" customWidth="1"/>
    <col min="2093" max="2093" width="11.85546875" style="231" customWidth="1"/>
    <col min="2094" max="2094" width="9.28515625" style="231" bestFit="1" customWidth="1"/>
    <col min="2095" max="2095" width="12.5703125" style="231" customWidth="1"/>
    <col min="2096" max="2116" width="9.28515625" style="231" bestFit="1" customWidth="1"/>
    <col min="2117" max="2117" width="9.28515625" style="231" customWidth="1"/>
    <col min="2118" max="2122" width="9.28515625" style="231" bestFit="1" customWidth="1"/>
    <col min="2123" max="2123" width="10.85546875" style="231" customWidth="1"/>
    <col min="2124" max="2124" width="11.28515625" style="231" customWidth="1"/>
    <col min="2125" max="2159" width="9.28515625" style="231" bestFit="1" customWidth="1"/>
    <col min="2160" max="2160" width="9.140625" style="231"/>
    <col min="2161" max="2162" width="9.28515625" style="231" bestFit="1" customWidth="1"/>
    <col min="2163" max="2163" width="9.140625" style="231"/>
    <col min="2164" max="2165" width="9.28515625" style="231" bestFit="1" customWidth="1"/>
    <col min="2166" max="2166" width="9.140625" style="231"/>
    <col min="2167" max="2168" width="9.28515625" style="231" bestFit="1" customWidth="1"/>
    <col min="2169" max="2169" width="9.140625" style="231"/>
    <col min="2170" max="2171" width="9.28515625" style="231" bestFit="1" customWidth="1"/>
    <col min="2172" max="2172" width="9.140625" style="231"/>
    <col min="2173" max="2174" width="9.28515625" style="231" bestFit="1" customWidth="1"/>
    <col min="2175" max="2175" width="9.140625" style="231"/>
    <col min="2176" max="2177" width="9.28515625" style="231" bestFit="1" customWidth="1"/>
    <col min="2178" max="2178" width="9.140625" style="231"/>
    <col min="2179" max="2180" width="9.28515625" style="231" bestFit="1" customWidth="1"/>
    <col min="2181" max="2181" width="9.140625" style="231"/>
    <col min="2182" max="2183" width="9.28515625" style="231" bestFit="1" customWidth="1"/>
    <col min="2184" max="2184" width="9.140625" style="231"/>
    <col min="2185" max="2186" width="9.28515625" style="231" bestFit="1" customWidth="1"/>
    <col min="2187" max="2187" width="9.140625" style="231"/>
    <col min="2188" max="2189" width="9.28515625" style="231" bestFit="1" customWidth="1"/>
    <col min="2190" max="2190" width="9.140625" style="231"/>
    <col min="2191" max="2192" width="9.28515625" style="231" bestFit="1" customWidth="1"/>
    <col min="2193" max="2193" width="9.140625" style="231"/>
    <col min="2194" max="2195" width="9.28515625" style="231" bestFit="1" customWidth="1"/>
    <col min="2196" max="2196" width="9.140625" style="231"/>
    <col min="2197" max="2198" width="9.28515625" style="231" bestFit="1" customWidth="1"/>
    <col min="2199" max="2199" width="9.140625" style="231"/>
    <col min="2200" max="2201" width="9.28515625" style="231" bestFit="1" customWidth="1"/>
    <col min="2202" max="2202" width="9.140625" style="231"/>
    <col min="2203" max="2204" width="9.28515625" style="231" bestFit="1" customWidth="1"/>
    <col min="2205" max="2205" width="9.140625" style="231"/>
    <col min="2206" max="2208" width="9.28515625" style="231" bestFit="1" customWidth="1"/>
    <col min="2209" max="2305" width="9.140625" style="231"/>
    <col min="2306" max="2306" width="12.7109375" style="231" customWidth="1"/>
    <col min="2307" max="2307" width="9.28515625" style="231" bestFit="1" customWidth="1"/>
    <col min="2308" max="2308" width="13.5703125" style="231" customWidth="1"/>
    <col min="2309" max="2311" width="14" style="231" customWidth="1"/>
    <col min="2312" max="2312" width="13.140625" style="231" bestFit="1" customWidth="1"/>
    <col min="2313" max="2313" width="11.5703125" style="231" customWidth="1"/>
    <col min="2314" max="2314" width="10.42578125" style="231" customWidth="1"/>
    <col min="2315" max="2315" width="10.28515625" style="231" customWidth="1"/>
    <col min="2316" max="2316" width="11.42578125" style="231" customWidth="1"/>
    <col min="2317" max="2317" width="10.5703125" style="231" customWidth="1"/>
    <col min="2318" max="2318" width="12.7109375" style="231" customWidth="1"/>
    <col min="2319" max="2319" width="11.140625" style="231" customWidth="1"/>
    <col min="2320" max="2320" width="10.7109375" style="231" customWidth="1"/>
    <col min="2321" max="2321" width="10.42578125" style="231" bestFit="1" customWidth="1"/>
    <col min="2322" max="2325" width="9.140625" style="231"/>
    <col min="2326" max="2328" width="9.28515625" style="231" bestFit="1" customWidth="1"/>
    <col min="2329" max="2329" width="10.7109375" style="231" customWidth="1"/>
    <col min="2330" max="2330" width="11.5703125" style="231" customWidth="1"/>
    <col min="2331" max="2331" width="9.28515625" style="231" bestFit="1" customWidth="1"/>
    <col min="2332" max="2332" width="10.42578125" style="231" customWidth="1"/>
    <col min="2333" max="2333" width="11.28515625" style="231" customWidth="1"/>
    <col min="2334" max="2334" width="11.140625" style="231" customWidth="1"/>
    <col min="2335" max="2335" width="9.28515625" style="231" bestFit="1" customWidth="1"/>
    <col min="2336" max="2336" width="11.42578125" style="231" customWidth="1"/>
    <col min="2337" max="2337" width="10.42578125" style="231" customWidth="1"/>
    <col min="2338" max="2338" width="10" style="231" customWidth="1"/>
    <col min="2339" max="2339" width="9.28515625" style="231" bestFit="1" customWidth="1"/>
    <col min="2340" max="2340" width="11.42578125" style="231" customWidth="1"/>
    <col min="2341" max="2341" width="13.85546875" style="231" customWidth="1"/>
    <col min="2342" max="2342" width="10.28515625" style="231" customWidth="1"/>
    <col min="2343" max="2343" width="10.5703125" style="231" customWidth="1"/>
    <col min="2344" max="2348" width="9.28515625" style="231" bestFit="1" customWidth="1"/>
    <col min="2349" max="2349" width="11.85546875" style="231" customWidth="1"/>
    <col min="2350" max="2350" width="9.28515625" style="231" bestFit="1" customWidth="1"/>
    <col min="2351" max="2351" width="12.5703125" style="231" customWidth="1"/>
    <col min="2352" max="2372" width="9.28515625" style="231" bestFit="1" customWidth="1"/>
    <col min="2373" max="2373" width="9.28515625" style="231" customWidth="1"/>
    <col min="2374" max="2378" width="9.28515625" style="231" bestFit="1" customWidth="1"/>
    <col min="2379" max="2379" width="10.85546875" style="231" customWidth="1"/>
    <col min="2380" max="2380" width="11.28515625" style="231" customWidth="1"/>
    <col min="2381" max="2415" width="9.28515625" style="231" bestFit="1" customWidth="1"/>
    <col min="2416" max="2416" width="9.140625" style="231"/>
    <col min="2417" max="2418" width="9.28515625" style="231" bestFit="1" customWidth="1"/>
    <col min="2419" max="2419" width="9.140625" style="231"/>
    <col min="2420" max="2421" width="9.28515625" style="231" bestFit="1" customWidth="1"/>
    <col min="2422" max="2422" width="9.140625" style="231"/>
    <col min="2423" max="2424" width="9.28515625" style="231" bestFit="1" customWidth="1"/>
    <col min="2425" max="2425" width="9.140625" style="231"/>
    <col min="2426" max="2427" width="9.28515625" style="231" bestFit="1" customWidth="1"/>
    <col min="2428" max="2428" width="9.140625" style="231"/>
    <col min="2429" max="2430" width="9.28515625" style="231" bestFit="1" customWidth="1"/>
    <col min="2431" max="2431" width="9.140625" style="231"/>
    <col min="2432" max="2433" width="9.28515625" style="231" bestFit="1" customWidth="1"/>
    <col min="2434" max="2434" width="9.140625" style="231"/>
    <col min="2435" max="2436" width="9.28515625" style="231" bestFit="1" customWidth="1"/>
    <col min="2437" max="2437" width="9.140625" style="231"/>
    <col min="2438" max="2439" width="9.28515625" style="231" bestFit="1" customWidth="1"/>
    <col min="2440" max="2440" width="9.140625" style="231"/>
    <col min="2441" max="2442" width="9.28515625" style="231" bestFit="1" customWidth="1"/>
    <col min="2443" max="2443" width="9.140625" style="231"/>
    <col min="2444" max="2445" width="9.28515625" style="231" bestFit="1" customWidth="1"/>
    <col min="2446" max="2446" width="9.140625" style="231"/>
    <col min="2447" max="2448" width="9.28515625" style="231" bestFit="1" customWidth="1"/>
    <col min="2449" max="2449" width="9.140625" style="231"/>
    <col min="2450" max="2451" width="9.28515625" style="231" bestFit="1" customWidth="1"/>
    <col min="2452" max="2452" width="9.140625" style="231"/>
    <col min="2453" max="2454" width="9.28515625" style="231" bestFit="1" customWidth="1"/>
    <col min="2455" max="2455" width="9.140625" style="231"/>
    <col min="2456" max="2457" width="9.28515625" style="231" bestFit="1" customWidth="1"/>
    <col min="2458" max="2458" width="9.140625" style="231"/>
    <col min="2459" max="2460" width="9.28515625" style="231" bestFit="1" customWidth="1"/>
    <col min="2461" max="2461" width="9.140625" style="231"/>
    <col min="2462" max="2464" width="9.28515625" style="231" bestFit="1" customWidth="1"/>
    <col min="2465" max="2561" width="9.140625" style="231"/>
    <col min="2562" max="2562" width="12.7109375" style="231" customWidth="1"/>
    <col min="2563" max="2563" width="9.28515625" style="231" bestFit="1" customWidth="1"/>
    <col min="2564" max="2564" width="13.5703125" style="231" customWidth="1"/>
    <col min="2565" max="2567" width="14" style="231" customWidth="1"/>
    <col min="2568" max="2568" width="13.140625" style="231" bestFit="1" customWidth="1"/>
    <col min="2569" max="2569" width="11.5703125" style="231" customWidth="1"/>
    <col min="2570" max="2570" width="10.42578125" style="231" customWidth="1"/>
    <col min="2571" max="2571" width="10.28515625" style="231" customWidth="1"/>
    <col min="2572" max="2572" width="11.42578125" style="231" customWidth="1"/>
    <col min="2573" max="2573" width="10.5703125" style="231" customWidth="1"/>
    <col min="2574" max="2574" width="12.7109375" style="231" customWidth="1"/>
    <col min="2575" max="2575" width="11.140625" style="231" customWidth="1"/>
    <col min="2576" max="2576" width="10.7109375" style="231" customWidth="1"/>
    <col min="2577" max="2577" width="10.42578125" style="231" bestFit="1" customWidth="1"/>
    <col min="2578" max="2581" width="9.140625" style="231"/>
    <col min="2582" max="2584" width="9.28515625" style="231" bestFit="1" customWidth="1"/>
    <col min="2585" max="2585" width="10.7109375" style="231" customWidth="1"/>
    <col min="2586" max="2586" width="11.5703125" style="231" customWidth="1"/>
    <col min="2587" max="2587" width="9.28515625" style="231" bestFit="1" customWidth="1"/>
    <col min="2588" max="2588" width="10.42578125" style="231" customWidth="1"/>
    <col min="2589" max="2589" width="11.28515625" style="231" customWidth="1"/>
    <col min="2590" max="2590" width="11.140625" style="231" customWidth="1"/>
    <col min="2591" max="2591" width="9.28515625" style="231" bestFit="1" customWidth="1"/>
    <col min="2592" max="2592" width="11.42578125" style="231" customWidth="1"/>
    <col min="2593" max="2593" width="10.42578125" style="231" customWidth="1"/>
    <col min="2594" max="2594" width="10" style="231" customWidth="1"/>
    <col min="2595" max="2595" width="9.28515625" style="231" bestFit="1" customWidth="1"/>
    <col min="2596" max="2596" width="11.42578125" style="231" customWidth="1"/>
    <col min="2597" max="2597" width="13.85546875" style="231" customWidth="1"/>
    <col min="2598" max="2598" width="10.28515625" style="231" customWidth="1"/>
    <col min="2599" max="2599" width="10.5703125" style="231" customWidth="1"/>
    <col min="2600" max="2604" width="9.28515625" style="231" bestFit="1" customWidth="1"/>
    <col min="2605" max="2605" width="11.85546875" style="231" customWidth="1"/>
    <col min="2606" max="2606" width="9.28515625" style="231" bestFit="1" customWidth="1"/>
    <col min="2607" max="2607" width="12.5703125" style="231" customWidth="1"/>
    <col min="2608" max="2628" width="9.28515625" style="231" bestFit="1" customWidth="1"/>
    <col min="2629" max="2629" width="9.28515625" style="231" customWidth="1"/>
    <col min="2630" max="2634" width="9.28515625" style="231" bestFit="1" customWidth="1"/>
    <col min="2635" max="2635" width="10.85546875" style="231" customWidth="1"/>
    <col min="2636" max="2636" width="11.28515625" style="231" customWidth="1"/>
    <col min="2637" max="2671" width="9.28515625" style="231" bestFit="1" customWidth="1"/>
    <col min="2672" max="2672" width="9.140625" style="231"/>
    <col min="2673" max="2674" width="9.28515625" style="231" bestFit="1" customWidth="1"/>
    <col min="2675" max="2675" width="9.140625" style="231"/>
    <col min="2676" max="2677" width="9.28515625" style="231" bestFit="1" customWidth="1"/>
    <col min="2678" max="2678" width="9.140625" style="231"/>
    <col min="2679" max="2680" width="9.28515625" style="231" bestFit="1" customWidth="1"/>
    <col min="2681" max="2681" width="9.140625" style="231"/>
    <col min="2682" max="2683" width="9.28515625" style="231" bestFit="1" customWidth="1"/>
    <col min="2684" max="2684" width="9.140625" style="231"/>
    <col min="2685" max="2686" width="9.28515625" style="231" bestFit="1" customWidth="1"/>
    <col min="2687" max="2687" width="9.140625" style="231"/>
    <col min="2688" max="2689" width="9.28515625" style="231" bestFit="1" customWidth="1"/>
    <col min="2690" max="2690" width="9.140625" style="231"/>
    <col min="2691" max="2692" width="9.28515625" style="231" bestFit="1" customWidth="1"/>
    <col min="2693" max="2693" width="9.140625" style="231"/>
    <col min="2694" max="2695" width="9.28515625" style="231" bestFit="1" customWidth="1"/>
    <col min="2696" max="2696" width="9.140625" style="231"/>
    <col min="2697" max="2698" width="9.28515625" style="231" bestFit="1" customWidth="1"/>
    <col min="2699" max="2699" width="9.140625" style="231"/>
    <col min="2700" max="2701" width="9.28515625" style="231" bestFit="1" customWidth="1"/>
    <col min="2702" max="2702" width="9.140625" style="231"/>
    <col min="2703" max="2704" width="9.28515625" style="231" bestFit="1" customWidth="1"/>
    <col min="2705" max="2705" width="9.140625" style="231"/>
    <col min="2706" max="2707" width="9.28515625" style="231" bestFit="1" customWidth="1"/>
    <col min="2708" max="2708" width="9.140625" style="231"/>
    <col min="2709" max="2710" width="9.28515625" style="231" bestFit="1" customWidth="1"/>
    <col min="2711" max="2711" width="9.140625" style="231"/>
    <col min="2712" max="2713" width="9.28515625" style="231" bestFit="1" customWidth="1"/>
    <col min="2714" max="2714" width="9.140625" style="231"/>
    <col min="2715" max="2716" width="9.28515625" style="231" bestFit="1" customWidth="1"/>
    <col min="2717" max="2717" width="9.140625" style="231"/>
    <col min="2718" max="2720" width="9.28515625" style="231" bestFit="1" customWidth="1"/>
    <col min="2721" max="2817" width="9.140625" style="231"/>
    <col min="2818" max="2818" width="12.7109375" style="231" customWidth="1"/>
    <col min="2819" max="2819" width="9.28515625" style="231" bestFit="1" customWidth="1"/>
    <col min="2820" max="2820" width="13.5703125" style="231" customWidth="1"/>
    <col min="2821" max="2823" width="14" style="231" customWidth="1"/>
    <col min="2824" max="2824" width="13.140625" style="231" bestFit="1" customWidth="1"/>
    <col min="2825" max="2825" width="11.5703125" style="231" customWidth="1"/>
    <col min="2826" max="2826" width="10.42578125" style="231" customWidth="1"/>
    <col min="2827" max="2827" width="10.28515625" style="231" customWidth="1"/>
    <col min="2828" max="2828" width="11.42578125" style="231" customWidth="1"/>
    <col min="2829" max="2829" width="10.5703125" style="231" customWidth="1"/>
    <col min="2830" max="2830" width="12.7109375" style="231" customWidth="1"/>
    <col min="2831" max="2831" width="11.140625" style="231" customWidth="1"/>
    <col min="2832" max="2832" width="10.7109375" style="231" customWidth="1"/>
    <col min="2833" max="2833" width="10.42578125" style="231" bestFit="1" customWidth="1"/>
    <col min="2834" max="2837" width="9.140625" style="231"/>
    <col min="2838" max="2840" width="9.28515625" style="231" bestFit="1" customWidth="1"/>
    <col min="2841" max="2841" width="10.7109375" style="231" customWidth="1"/>
    <col min="2842" max="2842" width="11.5703125" style="231" customWidth="1"/>
    <col min="2843" max="2843" width="9.28515625" style="231" bestFit="1" customWidth="1"/>
    <col min="2844" max="2844" width="10.42578125" style="231" customWidth="1"/>
    <col min="2845" max="2845" width="11.28515625" style="231" customWidth="1"/>
    <col min="2846" max="2846" width="11.140625" style="231" customWidth="1"/>
    <col min="2847" max="2847" width="9.28515625" style="231" bestFit="1" customWidth="1"/>
    <col min="2848" max="2848" width="11.42578125" style="231" customWidth="1"/>
    <col min="2849" max="2849" width="10.42578125" style="231" customWidth="1"/>
    <col min="2850" max="2850" width="10" style="231" customWidth="1"/>
    <col min="2851" max="2851" width="9.28515625" style="231" bestFit="1" customWidth="1"/>
    <col min="2852" max="2852" width="11.42578125" style="231" customWidth="1"/>
    <col min="2853" max="2853" width="13.85546875" style="231" customWidth="1"/>
    <col min="2854" max="2854" width="10.28515625" style="231" customWidth="1"/>
    <col min="2855" max="2855" width="10.5703125" style="231" customWidth="1"/>
    <col min="2856" max="2860" width="9.28515625" style="231" bestFit="1" customWidth="1"/>
    <col min="2861" max="2861" width="11.85546875" style="231" customWidth="1"/>
    <col min="2862" max="2862" width="9.28515625" style="231" bestFit="1" customWidth="1"/>
    <col min="2863" max="2863" width="12.5703125" style="231" customWidth="1"/>
    <col min="2864" max="2884" width="9.28515625" style="231" bestFit="1" customWidth="1"/>
    <col min="2885" max="2885" width="9.28515625" style="231" customWidth="1"/>
    <col min="2886" max="2890" width="9.28515625" style="231" bestFit="1" customWidth="1"/>
    <col min="2891" max="2891" width="10.85546875" style="231" customWidth="1"/>
    <col min="2892" max="2892" width="11.28515625" style="231" customWidth="1"/>
    <col min="2893" max="2927" width="9.28515625" style="231" bestFit="1" customWidth="1"/>
    <col min="2928" max="2928" width="9.140625" style="231"/>
    <col min="2929" max="2930" width="9.28515625" style="231" bestFit="1" customWidth="1"/>
    <col min="2931" max="2931" width="9.140625" style="231"/>
    <col min="2932" max="2933" width="9.28515625" style="231" bestFit="1" customWidth="1"/>
    <col min="2934" max="2934" width="9.140625" style="231"/>
    <col min="2935" max="2936" width="9.28515625" style="231" bestFit="1" customWidth="1"/>
    <col min="2937" max="2937" width="9.140625" style="231"/>
    <col min="2938" max="2939" width="9.28515625" style="231" bestFit="1" customWidth="1"/>
    <col min="2940" max="2940" width="9.140625" style="231"/>
    <col min="2941" max="2942" width="9.28515625" style="231" bestFit="1" customWidth="1"/>
    <col min="2943" max="2943" width="9.140625" style="231"/>
    <col min="2944" max="2945" width="9.28515625" style="231" bestFit="1" customWidth="1"/>
    <col min="2946" max="2946" width="9.140625" style="231"/>
    <col min="2947" max="2948" width="9.28515625" style="231" bestFit="1" customWidth="1"/>
    <col min="2949" max="2949" width="9.140625" style="231"/>
    <col min="2950" max="2951" width="9.28515625" style="231" bestFit="1" customWidth="1"/>
    <col min="2952" max="2952" width="9.140625" style="231"/>
    <col min="2953" max="2954" width="9.28515625" style="231" bestFit="1" customWidth="1"/>
    <col min="2955" max="2955" width="9.140625" style="231"/>
    <col min="2956" max="2957" width="9.28515625" style="231" bestFit="1" customWidth="1"/>
    <col min="2958" max="2958" width="9.140625" style="231"/>
    <col min="2959" max="2960" width="9.28515625" style="231" bestFit="1" customWidth="1"/>
    <col min="2961" max="2961" width="9.140625" style="231"/>
    <col min="2962" max="2963" width="9.28515625" style="231" bestFit="1" customWidth="1"/>
    <col min="2964" max="2964" width="9.140625" style="231"/>
    <col min="2965" max="2966" width="9.28515625" style="231" bestFit="1" customWidth="1"/>
    <col min="2967" max="2967" width="9.140625" style="231"/>
    <col min="2968" max="2969" width="9.28515625" style="231" bestFit="1" customWidth="1"/>
    <col min="2970" max="2970" width="9.140625" style="231"/>
    <col min="2971" max="2972" width="9.28515625" style="231" bestFit="1" customWidth="1"/>
    <col min="2973" max="2973" width="9.140625" style="231"/>
    <col min="2974" max="2976" width="9.28515625" style="231" bestFit="1" customWidth="1"/>
    <col min="2977" max="3073" width="9.140625" style="231"/>
    <col min="3074" max="3074" width="12.7109375" style="231" customWidth="1"/>
    <col min="3075" max="3075" width="9.28515625" style="231" bestFit="1" customWidth="1"/>
    <col min="3076" max="3076" width="13.5703125" style="231" customWidth="1"/>
    <col min="3077" max="3079" width="14" style="231" customWidth="1"/>
    <col min="3080" max="3080" width="13.140625" style="231" bestFit="1" customWidth="1"/>
    <col min="3081" max="3081" width="11.5703125" style="231" customWidth="1"/>
    <col min="3082" max="3082" width="10.42578125" style="231" customWidth="1"/>
    <col min="3083" max="3083" width="10.28515625" style="231" customWidth="1"/>
    <col min="3084" max="3084" width="11.42578125" style="231" customWidth="1"/>
    <col min="3085" max="3085" width="10.5703125" style="231" customWidth="1"/>
    <col min="3086" max="3086" width="12.7109375" style="231" customWidth="1"/>
    <col min="3087" max="3087" width="11.140625" style="231" customWidth="1"/>
    <col min="3088" max="3088" width="10.7109375" style="231" customWidth="1"/>
    <col min="3089" max="3089" width="10.42578125" style="231" bestFit="1" customWidth="1"/>
    <col min="3090" max="3093" width="9.140625" style="231"/>
    <col min="3094" max="3096" width="9.28515625" style="231" bestFit="1" customWidth="1"/>
    <col min="3097" max="3097" width="10.7109375" style="231" customWidth="1"/>
    <col min="3098" max="3098" width="11.5703125" style="231" customWidth="1"/>
    <col min="3099" max="3099" width="9.28515625" style="231" bestFit="1" customWidth="1"/>
    <col min="3100" max="3100" width="10.42578125" style="231" customWidth="1"/>
    <col min="3101" max="3101" width="11.28515625" style="231" customWidth="1"/>
    <col min="3102" max="3102" width="11.140625" style="231" customWidth="1"/>
    <col min="3103" max="3103" width="9.28515625" style="231" bestFit="1" customWidth="1"/>
    <col min="3104" max="3104" width="11.42578125" style="231" customWidth="1"/>
    <col min="3105" max="3105" width="10.42578125" style="231" customWidth="1"/>
    <col min="3106" max="3106" width="10" style="231" customWidth="1"/>
    <col min="3107" max="3107" width="9.28515625" style="231" bestFit="1" customWidth="1"/>
    <col min="3108" max="3108" width="11.42578125" style="231" customWidth="1"/>
    <col min="3109" max="3109" width="13.85546875" style="231" customWidth="1"/>
    <col min="3110" max="3110" width="10.28515625" style="231" customWidth="1"/>
    <col min="3111" max="3111" width="10.5703125" style="231" customWidth="1"/>
    <col min="3112" max="3116" width="9.28515625" style="231" bestFit="1" customWidth="1"/>
    <col min="3117" max="3117" width="11.85546875" style="231" customWidth="1"/>
    <col min="3118" max="3118" width="9.28515625" style="231" bestFit="1" customWidth="1"/>
    <col min="3119" max="3119" width="12.5703125" style="231" customWidth="1"/>
    <col min="3120" max="3140" width="9.28515625" style="231" bestFit="1" customWidth="1"/>
    <col min="3141" max="3141" width="9.28515625" style="231" customWidth="1"/>
    <col min="3142" max="3146" width="9.28515625" style="231" bestFit="1" customWidth="1"/>
    <col min="3147" max="3147" width="10.85546875" style="231" customWidth="1"/>
    <col min="3148" max="3148" width="11.28515625" style="231" customWidth="1"/>
    <col min="3149" max="3183" width="9.28515625" style="231" bestFit="1" customWidth="1"/>
    <col min="3184" max="3184" width="9.140625" style="231"/>
    <col min="3185" max="3186" width="9.28515625" style="231" bestFit="1" customWidth="1"/>
    <col min="3187" max="3187" width="9.140625" style="231"/>
    <col min="3188" max="3189" width="9.28515625" style="231" bestFit="1" customWidth="1"/>
    <col min="3190" max="3190" width="9.140625" style="231"/>
    <col min="3191" max="3192" width="9.28515625" style="231" bestFit="1" customWidth="1"/>
    <col min="3193" max="3193" width="9.140625" style="231"/>
    <col min="3194" max="3195" width="9.28515625" style="231" bestFit="1" customWidth="1"/>
    <col min="3196" max="3196" width="9.140625" style="231"/>
    <col min="3197" max="3198" width="9.28515625" style="231" bestFit="1" customWidth="1"/>
    <col min="3199" max="3199" width="9.140625" style="231"/>
    <col min="3200" max="3201" width="9.28515625" style="231" bestFit="1" customWidth="1"/>
    <col min="3202" max="3202" width="9.140625" style="231"/>
    <col min="3203" max="3204" width="9.28515625" style="231" bestFit="1" customWidth="1"/>
    <col min="3205" max="3205" width="9.140625" style="231"/>
    <col min="3206" max="3207" width="9.28515625" style="231" bestFit="1" customWidth="1"/>
    <col min="3208" max="3208" width="9.140625" style="231"/>
    <col min="3209" max="3210" width="9.28515625" style="231" bestFit="1" customWidth="1"/>
    <col min="3211" max="3211" width="9.140625" style="231"/>
    <col min="3212" max="3213" width="9.28515625" style="231" bestFit="1" customWidth="1"/>
    <col min="3214" max="3214" width="9.140625" style="231"/>
    <col min="3215" max="3216" width="9.28515625" style="231" bestFit="1" customWidth="1"/>
    <col min="3217" max="3217" width="9.140625" style="231"/>
    <col min="3218" max="3219" width="9.28515625" style="231" bestFit="1" customWidth="1"/>
    <col min="3220" max="3220" width="9.140625" style="231"/>
    <col min="3221" max="3222" width="9.28515625" style="231" bestFit="1" customWidth="1"/>
    <col min="3223" max="3223" width="9.140625" style="231"/>
    <col min="3224" max="3225" width="9.28515625" style="231" bestFit="1" customWidth="1"/>
    <col min="3226" max="3226" width="9.140625" style="231"/>
    <col min="3227" max="3228" width="9.28515625" style="231" bestFit="1" customWidth="1"/>
    <col min="3229" max="3229" width="9.140625" style="231"/>
    <col min="3230" max="3232" width="9.28515625" style="231" bestFit="1" customWidth="1"/>
    <col min="3233" max="3329" width="9.140625" style="231"/>
    <col min="3330" max="3330" width="12.7109375" style="231" customWidth="1"/>
    <col min="3331" max="3331" width="9.28515625" style="231" bestFit="1" customWidth="1"/>
    <col min="3332" max="3332" width="13.5703125" style="231" customWidth="1"/>
    <col min="3333" max="3335" width="14" style="231" customWidth="1"/>
    <col min="3336" max="3336" width="13.140625" style="231" bestFit="1" customWidth="1"/>
    <col min="3337" max="3337" width="11.5703125" style="231" customWidth="1"/>
    <col min="3338" max="3338" width="10.42578125" style="231" customWidth="1"/>
    <col min="3339" max="3339" width="10.28515625" style="231" customWidth="1"/>
    <col min="3340" max="3340" width="11.42578125" style="231" customWidth="1"/>
    <col min="3341" max="3341" width="10.5703125" style="231" customWidth="1"/>
    <col min="3342" max="3342" width="12.7109375" style="231" customWidth="1"/>
    <col min="3343" max="3343" width="11.140625" style="231" customWidth="1"/>
    <col min="3344" max="3344" width="10.7109375" style="231" customWidth="1"/>
    <col min="3345" max="3345" width="10.42578125" style="231" bestFit="1" customWidth="1"/>
    <col min="3346" max="3349" width="9.140625" style="231"/>
    <col min="3350" max="3352" width="9.28515625" style="231" bestFit="1" customWidth="1"/>
    <col min="3353" max="3353" width="10.7109375" style="231" customWidth="1"/>
    <col min="3354" max="3354" width="11.5703125" style="231" customWidth="1"/>
    <col min="3355" max="3355" width="9.28515625" style="231" bestFit="1" customWidth="1"/>
    <col min="3356" max="3356" width="10.42578125" style="231" customWidth="1"/>
    <col min="3357" max="3357" width="11.28515625" style="231" customWidth="1"/>
    <col min="3358" max="3358" width="11.140625" style="231" customWidth="1"/>
    <col min="3359" max="3359" width="9.28515625" style="231" bestFit="1" customWidth="1"/>
    <col min="3360" max="3360" width="11.42578125" style="231" customWidth="1"/>
    <col min="3361" max="3361" width="10.42578125" style="231" customWidth="1"/>
    <col min="3362" max="3362" width="10" style="231" customWidth="1"/>
    <col min="3363" max="3363" width="9.28515625" style="231" bestFit="1" customWidth="1"/>
    <col min="3364" max="3364" width="11.42578125" style="231" customWidth="1"/>
    <col min="3365" max="3365" width="13.85546875" style="231" customWidth="1"/>
    <col min="3366" max="3366" width="10.28515625" style="231" customWidth="1"/>
    <col min="3367" max="3367" width="10.5703125" style="231" customWidth="1"/>
    <col min="3368" max="3372" width="9.28515625" style="231" bestFit="1" customWidth="1"/>
    <col min="3373" max="3373" width="11.85546875" style="231" customWidth="1"/>
    <col min="3374" max="3374" width="9.28515625" style="231" bestFit="1" customWidth="1"/>
    <col min="3375" max="3375" width="12.5703125" style="231" customWidth="1"/>
    <col min="3376" max="3396" width="9.28515625" style="231" bestFit="1" customWidth="1"/>
    <col min="3397" max="3397" width="9.28515625" style="231" customWidth="1"/>
    <col min="3398" max="3402" width="9.28515625" style="231" bestFit="1" customWidth="1"/>
    <col min="3403" max="3403" width="10.85546875" style="231" customWidth="1"/>
    <col min="3404" max="3404" width="11.28515625" style="231" customWidth="1"/>
    <col min="3405" max="3439" width="9.28515625" style="231" bestFit="1" customWidth="1"/>
    <col min="3440" max="3440" width="9.140625" style="231"/>
    <col min="3441" max="3442" width="9.28515625" style="231" bestFit="1" customWidth="1"/>
    <col min="3443" max="3443" width="9.140625" style="231"/>
    <col min="3444" max="3445" width="9.28515625" style="231" bestFit="1" customWidth="1"/>
    <col min="3446" max="3446" width="9.140625" style="231"/>
    <col min="3447" max="3448" width="9.28515625" style="231" bestFit="1" customWidth="1"/>
    <col min="3449" max="3449" width="9.140625" style="231"/>
    <col min="3450" max="3451" width="9.28515625" style="231" bestFit="1" customWidth="1"/>
    <col min="3452" max="3452" width="9.140625" style="231"/>
    <col min="3453" max="3454" width="9.28515625" style="231" bestFit="1" customWidth="1"/>
    <col min="3455" max="3455" width="9.140625" style="231"/>
    <col min="3456" max="3457" width="9.28515625" style="231" bestFit="1" customWidth="1"/>
    <col min="3458" max="3458" width="9.140625" style="231"/>
    <col min="3459" max="3460" width="9.28515625" style="231" bestFit="1" customWidth="1"/>
    <col min="3461" max="3461" width="9.140625" style="231"/>
    <col min="3462" max="3463" width="9.28515625" style="231" bestFit="1" customWidth="1"/>
    <col min="3464" max="3464" width="9.140625" style="231"/>
    <col min="3465" max="3466" width="9.28515625" style="231" bestFit="1" customWidth="1"/>
    <col min="3467" max="3467" width="9.140625" style="231"/>
    <col min="3468" max="3469" width="9.28515625" style="231" bestFit="1" customWidth="1"/>
    <col min="3470" max="3470" width="9.140625" style="231"/>
    <col min="3471" max="3472" width="9.28515625" style="231" bestFit="1" customWidth="1"/>
    <col min="3473" max="3473" width="9.140625" style="231"/>
    <col min="3474" max="3475" width="9.28515625" style="231" bestFit="1" customWidth="1"/>
    <col min="3476" max="3476" width="9.140625" style="231"/>
    <col min="3477" max="3478" width="9.28515625" style="231" bestFit="1" customWidth="1"/>
    <col min="3479" max="3479" width="9.140625" style="231"/>
    <col min="3480" max="3481" width="9.28515625" style="231" bestFit="1" customWidth="1"/>
    <col min="3482" max="3482" width="9.140625" style="231"/>
    <col min="3483" max="3484" width="9.28515625" style="231" bestFit="1" customWidth="1"/>
    <col min="3485" max="3485" width="9.140625" style="231"/>
    <col min="3486" max="3488" width="9.28515625" style="231" bestFit="1" customWidth="1"/>
    <col min="3489" max="3585" width="9.140625" style="231"/>
    <col min="3586" max="3586" width="12.7109375" style="231" customWidth="1"/>
    <col min="3587" max="3587" width="9.28515625" style="231" bestFit="1" customWidth="1"/>
    <col min="3588" max="3588" width="13.5703125" style="231" customWidth="1"/>
    <col min="3589" max="3591" width="14" style="231" customWidth="1"/>
    <col min="3592" max="3592" width="13.140625" style="231" bestFit="1" customWidth="1"/>
    <col min="3593" max="3593" width="11.5703125" style="231" customWidth="1"/>
    <col min="3594" max="3594" width="10.42578125" style="231" customWidth="1"/>
    <col min="3595" max="3595" width="10.28515625" style="231" customWidth="1"/>
    <col min="3596" max="3596" width="11.42578125" style="231" customWidth="1"/>
    <col min="3597" max="3597" width="10.5703125" style="231" customWidth="1"/>
    <col min="3598" max="3598" width="12.7109375" style="231" customWidth="1"/>
    <col min="3599" max="3599" width="11.140625" style="231" customWidth="1"/>
    <col min="3600" max="3600" width="10.7109375" style="231" customWidth="1"/>
    <col min="3601" max="3601" width="10.42578125" style="231" bestFit="1" customWidth="1"/>
    <col min="3602" max="3605" width="9.140625" style="231"/>
    <col min="3606" max="3608" width="9.28515625" style="231" bestFit="1" customWidth="1"/>
    <col min="3609" max="3609" width="10.7109375" style="231" customWidth="1"/>
    <col min="3610" max="3610" width="11.5703125" style="231" customWidth="1"/>
    <col min="3611" max="3611" width="9.28515625" style="231" bestFit="1" customWidth="1"/>
    <col min="3612" max="3612" width="10.42578125" style="231" customWidth="1"/>
    <col min="3613" max="3613" width="11.28515625" style="231" customWidth="1"/>
    <col min="3614" max="3614" width="11.140625" style="231" customWidth="1"/>
    <col min="3615" max="3615" width="9.28515625" style="231" bestFit="1" customWidth="1"/>
    <col min="3616" max="3616" width="11.42578125" style="231" customWidth="1"/>
    <col min="3617" max="3617" width="10.42578125" style="231" customWidth="1"/>
    <col min="3618" max="3618" width="10" style="231" customWidth="1"/>
    <col min="3619" max="3619" width="9.28515625" style="231" bestFit="1" customWidth="1"/>
    <col min="3620" max="3620" width="11.42578125" style="231" customWidth="1"/>
    <col min="3621" max="3621" width="13.85546875" style="231" customWidth="1"/>
    <col min="3622" max="3622" width="10.28515625" style="231" customWidth="1"/>
    <col min="3623" max="3623" width="10.5703125" style="231" customWidth="1"/>
    <col min="3624" max="3628" width="9.28515625" style="231" bestFit="1" customWidth="1"/>
    <col min="3629" max="3629" width="11.85546875" style="231" customWidth="1"/>
    <col min="3630" max="3630" width="9.28515625" style="231" bestFit="1" customWidth="1"/>
    <col min="3631" max="3631" width="12.5703125" style="231" customWidth="1"/>
    <col min="3632" max="3652" width="9.28515625" style="231" bestFit="1" customWidth="1"/>
    <col min="3653" max="3653" width="9.28515625" style="231" customWidth="1"/>
    <col min="3654" max="3658" width="9.28515625" style="231" bestFit="1" customWidth="1"/>
    <col min="3659" max="3659" width="10.85546875" style="231" customWidth="1"/>
    <col min="3660" max="3660" width="11.28515625" style="231" customWidth="1"/>
    <col min="3661" max="3695" width="9.28515625" style="231" bestFit="1" customWidth="1"/>
    <col min="3696" max="3696" width="9.140625" style="231"/>
    <col min="3697" max="3698" width="9.28515625" style="231" bestFit="1" customWidth="1"/>
    <col min="3699" max="3699" width="9.140625" style="231"/>
    <col min="3700" max="3701" width="9.28515625" style="231" bestFit="1" customWidth="1"/>
    <col min="3702" max="3702" width="9.140625" style="231"/>
    <col min="3703" max="3704" width="9.28515625" style="231" bestFit="1" customWidth="1"/>
    <col min="3705" max="3705" width="9.140625" style="231"/>
    <col min="3706" max="3707" width="9.28515625" style="231" bestFit="1" customWidth="1"/>
    <col min="3708" max="3708" width="9.140625" style="231"/>
    <col min="3709" max="3710" width="9.28515625" style="231" bestFit="1" customWidth="1"/>
    <col min="3711" max="3711" width="9.140625" style="231"/>
    <col min="3712" max="3713" width="9.28515625" style="231" bestFit="1" customWidth="1"/>
    <col min="3714" max="3714" width="9.140625" style="231"/>
    <col min="3715" max="3716" width="9.28515625" style="231" bestFit="1" customWidth="1"/>
    <col min="3717" max="3717" width="9.140625" style="231"/>
    <col min="3718" max="3719" width="9.28515625" style="231" bestFit="1" customWidth="1"/>
    <col min="3720" max="3720" width="9.140625" style="231"/>
    <col min="3721" max="3722" width="9.28515625" style="231" bestFit="1" customWidth="1"/>
    <col min="3723" max="3723" width="9.140625" style="231"/>
    <col min="3724" max="3725" width="9.28515625" style="231" bestFit="1" customWidth="1"/>
    <col min="3726" max="3726" width="9.140625" style="231"/>
    <col min="3727" max="3728" width="9.28515625" style="231" bestFit="1" customWidth="1"/>
    <col min="3729" max="3729" width="9.140625" style="231"/>
    <col min="3730" max="3731" width="9.28515625" style="231" bestFit="1" customWidth="1"/>
    <col min="3732" max="3732" width="9.140625" style="231"/>
    <col min="3733" max="3734" width="9.28515625" style="231" bestFit="1" customWidth="1"/>
    <col min="3735" max="3735" width="9.140625" style="231"/>
    <col min="3736" max="3737" width="9.28515625" style="231" bestFit="1" customWidth="1"/>
    <col min="3738" max="3738" width="9.140625" style="231"/>
    <col min="3739" max="3740" width="9.28515625" style="231" bestFit="1" customWidth="1"/>
    <col min="3741" max="3741" width="9.140625" style="231"/>
    <col min="3742" max="3744" width="9.28515625" style="231" bestFit="1" customWidth="1"/>
    <col min="3745" max="3841" width="9.140625" style="231"/>
    <col min="3842" max="3842" width="12.7109375" style="231" customWidth="1"/>
    <col min="3843" max="3843" width="9.28515625" style="231" bestFit="1" customWidth="1"/>
    <col min="3844" max="3844" width="13.5703125" style="231" customWidth="1"/>
    <col min="3845" max="3847" width="14" style="231" customWidth="1"/>
    <col min="3848" max="3848" width="13.140625" style="231" bestFit="1" customWidth="1"/>
    <col min="3849" max="3849" width="11.5703125" style="231" customWidth="1"/>
    <col min="3850" max="3850" width="10.42578125" style="231" customWidth="1"/>
    <col min="3851" max="3851" width="10.28515625" style="231" customWidth="1"/>
    <col min="3852" max="3852" width="11.42578125" style="231" customWidth="1"/>
    <col min="3853" max="3853" width="10.5703125" style="231" customWidth="1"/>
    <col min="3854" max="3854" width="12.7109375" style="231" customWidth="1"/>
    <col min="3855" max="3855" width="11.140625" style="231" customWidth="1"/>
    <col min="3856" max="3856" width="10.7109375" style="231" customWidth="1"/>
    <col min="3857" max="3857" width="10.42578125" style="231" bestFit="1" customWidth="1"/>
    <col min="3858" max="3861" width="9.140625" style="231"/>
    <col min="3862" max="3864" width="9.28515625" style="231" bestFit="1" customWidth="1"/>
    <col min="3865" max="3865" width="10.7109375" style="231" customWidth="1"/>
    <col min="3866" max="3866" width="11.5703125" style="231" customWidth="1"/>
    <col min="3867" max="3867" width="9.28515625" style="231" bestFit="1" customWidth="1"/>
    <col min="3868" max="3868" width="10.42578125" style="231" customWidth="1"/>
    <col min="3869" max="3869" width="11.28515625" style="231" customWidth="1"/>
    <col min="3870" max="3870" width="11.140625" style="231" customWidth="1"/>
    <col min="3871" max="3871" width="9.28515625" style="231" bestFit="1" customWidth="1"/>
    <col min="3872" max="3872" width="11.42578125" style="231" customWidth="1"/>
    <col min="3873" max="3873" width="10.42578125" style="231" customWidth="1"/>
    <col min="3874" max="3874" width="10" style="231" customWidth="1"/>
    <col min="3875" max="3875" width="9.28515625" style="231" bestFit="1" customWidth="1"/>
    <col min="3876" max="3876" width="11.42578125" style="231" customWidth="1"/>
    <col min="3877" max="3877" width="13.85546875" style="231" customWidth="1"/>
    <col min="3878" max="3878" width="10.28515625" style="231" customWidth="1"/>
    <col min="3879" max="3879" width="10.5703125" style="231" customWidth="1"/>
    <col min="3880" max="3884" width="9.28515625" style="231" bestFit="1" customWidth="1"/>
    <col min="3885" max="3885" width="11.85546875" style="231" customWidth="1"/>
    <col min="3886" max="3886" width="9.28515625" style="231" bestFit="1" customWidth="1"/>
    <col min="3887" max="3887" width="12.5703125" style="231" customWidth="1"/>
    <col min="3888" max="3908" width="9.28515625" style="231" bestFit="1" customWidth="1"/>
    <col min="3909" max="3909" width="9.28515625" style="231" customWidth="1"/>
    <col min="3910" max="3914" width="9.28515625" style="231" bestFit="1" customWidth="1"/>
    <col min="3915" max="3915" width="10.85546875" style="231" customWidth="1"/>
    <col min="3916" max="3916" width="11.28515625" style="231" customWidth="1"/>
    <col min="3917" max="3951" width="9.28515625" style="231" bestFit="1" customWidth="1"/>
    <col min="3952" max="3952" width="9.140625" style="231"/>
    <col min="3953" max="3954" width="9.28515625" style="231" bestFit="1" customWidth="1"/>
    <col min="3955" max="3955" width="9.140625" style="231"/>
    <col min="3956" max="3957" width="9.28515625" style="231" bestFit="1" customWidth="1"/>
    <col min="3958" max="3958" width="9.140625" style="231"/>
    <col min="3959" max="3960" width="9.28515625" style="231" bestFit="1" customWidth="1"/>
    <col min="3961" max="3961" width="9.140625" style="231"/>
    <col min="3962" max="3963" width="9.28515625" style="231" bestFit="1" customWidth="1"/>
    <col min="3964" max="3964" width="9.140625" style="231"/>
    <col min="3965" max="3966" width="9.28515625" style="231" bestFit="1" customWidth="1"/>
    <col min="3967" max="3967" width="9.140625" style="231"/>
    <col min="3968" max="3969" width="9.28515625" style="231" bestFit="1" customWidth="1"/>
    <col min="3970" max="3970" width="9.140625" style="231"/>
    <col min="3971" max="3972" width="9.28515625" style="231" bestFit="1" customWidth="1"/>
    <col min="3973" max="3973" width="9.140625" style="231"/>
    <col min="3974" max="3975" width="9.28515625" style="231" bestFit="1" customWidth="1"/>
    <col min="3976" max="3976" width="9.140625" style="231"/>
    <col min="3977" max="3978" width="9.28515625" style="231" bestFit="1" customWidth="1"/>
    <col min="3979" max="3979" width="9.140625" style="231"/>
    <col min="3980" max="3981" width="9.28515625" style="231" bestFit="1" customWidth="1"/>
    <col min="3982" max="3982" width="9.140625" style="231"/>
    <col min="3983" max="3984" width="9.28515625" style="231" bestFit="1" customWidth="1"/>
    <col min="3985" max="3985" width="9.140625" style="231"/>
    <col min="3986" max="3987" width="9.28515625" style="231" bestFit="1" customWidth="1"/>
    <col min="3988" max="3988" width="9.140625" style="231"/>
    <col min="3989" max="3990" width="9.28515625" style="231" bestFit="1" customWidth="1"/>
    <col min="3991" max="3991" width="9.140625" style="231"/>
    <col min="3992" max="3993" width="9.28515625" style="231" bestFit="1" customWidth="1"/>
    <col min="3994" max="3994" width="9.140625" style="231"/>
    <col min="3995" max="3996" width="9.28515625" style="231" bestFit="1" customWidth="1"/>
    <col min="3997" max="3997" width="9.140625" style="231"/>
    <col min="3998" max="4000" width="9.28515625" style="231" bestFit="1" customWidth="1"/>
    <col min="4001" max="4097" width="9.140625" style="231"/>
    <col min="4098" max="4098" width="12.7109375" style="231" customWidth="1"/>
    <col min="4099" max="4099" width="9.28515625" style="231" bestFit="1" customWidth="1"/>
    <col min="4100" max="4100" width="13.5703125" style="231" customWidth="1"/>
    <col min="4101" max="4103" width="14" style="231" customWidth="1"/>
    <col min="4104" max="4104" width="13.140625" style="231" bestFit="1" customWidth="1"/>
    <col min="4105" max="4105" width="11.5703125" style="231" customWidth="1"/>
    <col min="4106" max="4106" width="10.42578125" style="231" customWidth="1"/>
    <col min="4107" max="4107" width="10.28515625" style="231" customWidth="1"/>
    <col min="4108" max="4108" width="11.42578125" style="231" customWidth="1"/>
    <col min="4109" max="4109" width="10.5703125" style="231" customWidth="1"/>
    <col min="4110" max="4110" width="12.7109375" style="231" customWidth="1"/>
    <col min="4111" max="4111" width="11.140625" style="231" customWidth="1"/>
    <col min="4112" max="4112" width="10.7109375" style="231" customWidth="1"/>
    <col min="4113" max="4113" width="10.42578125" style="231" bestFit="1" customWidth="1"/>
    <col min="4114" max="4117" width="9.140625" style="231"/>
    <col min="4118" max="4120" width="9.28515625" style="231" bestFit="1" customWidth="1"/>
    <col min="4121" max="4121" width="10.7109375" style="231" customWidth="1"/>
    <col min="4122" max="4122" width="11.5703125" style="231" customWidth="1"/>
    <col min="4123" max="4123" width="9.28515625" style="231" bestFit="1" customWidth="1"/>
    <col min="4124" max="4124" width="10.42578125" style="231" customWidth="1"/>
    <col min="4125" max="4125" width="11.28515625" style="231" customWidth="1"/>
    <col min="4126" max="4126" width="11.140625" style="231" customWidth="1"/>
    <col min="4127" max="4127" width="9.28515625" style="231" bestFit="1" customWidth="1"/>
    <col min="4128" max="4128" width="11.42578125" style="231" customWidth="1"/>
    <col min="4129" max="4129" width="10.42578125" style="231" customWidth="1"/>
    <col min="4130" max="4130" width="10" style="231" customWidth="1"/>
    <col min="4131" max="4131" width="9.28515625" style="231" bestFit="1" customWidth="1"/>
    <col min="4132" max="4132" width="11.42578125" style="231" customWidth="1"/>
    <col min="4133" max="4133" width="13.85546875" style="231" customWidth="1"/>
    <col min="4134" max="4134" width="10.28515625" style="231" customWidth="1"/>
    <col min="4135" max="4135" width="10.5703125" style="231" customWidth="1"/>
    <col min="4136" max="4140" width="9.28515625" style="231" bestFit="1" customWidth="1"/>
    <col min="4141" max="4141" width="11.85546875" style="231" customWidth="1"/>
    <col min="4142" max="4142" width="9.28515625" style="231" bestFit="1" customWidth="1"/>
    <col min="4143" max="4143" width="12.5703125" style="231" customWidth="1"/>
    <col min="4144" max="4164" width="9.28515625" style="231" bestFit="1" customWidth="1"/>
    <col min="4165" max="4165" width="9.28515625" style="231" customWidth="1"/>
    <col min="4166" max="4170" width="9.28515625" style="231" bestFit="1" customWidth="1"/>
    <col min="4171" max="4171" width="10.85546875" style="231" customWidth="1"/>
    <col min="4172" max="4172" width="11.28515625" style="231" customWidth="1"/>
    <col min="4173" max="4207" width="9.28515625" style="231" bestFit="1" customWidth="1"/>
    <col min="4208" max="4208" width="9.140625" style="231"/>
    <col min="4209" max="4210" width="9.28515625" style="231" bestFit="1" customWidth="1"/>
    <col min="4211" max="4211" width="9.140625" style="231"/>
    <col min="4212" max="4213" width="9.28515625" style="231" bestFit="1" customWidth="1"/>
    <col min="4214" max="4214" width="9.140625" style="231"/>
    <col min="4215" max="4216" width="9.28515625" style="231" bestFit="1" customWidth="1"/>
    <col min="4217" max="4217" width="9.140625" style="231"/>
    <col min="4218" max="4219" width="9.28515625" style="231" bestFit="1" customWidth="1"/>
    <col min="4220" max="4220" width="9.140625" style="231"/>
    <col min="4221" max="4222" width="9.28515625" style="231" bestFit="1" customWidth="1"/>
    <col min="4223" max="4223" width="9.140625" style="231"/>
    <col min="4224" max="4225" width="9.28515625" style="231" bestFit="1" customWidth="1"/>
    <col min="4226" max="4226" width="9.140625" style="231"/>
    <col min="4227" max="4228" width="9.28515625" style="231" bestFit="1" customWidth="1"/>
    <col min="4229" max="4229" width="9.140625" style="231"/>
    <col min="4230" max="4231" width="9.28515625" style="231" bestFit="1" customWidth="1"/>
    <col min="4232" max="4232" width="9.140625" style="231"/>
    <col min="4233" max="4234" width="9.28515625" style="231" bestFit="1" customWidth="1"/>
    <col min="4235" max="4235" width="9.140625" style="231"/>
    <col min="4236" max="4237" width="9.28515625" style="231" bestFit="1" customWidth="1"/>
    <col min="4238" max="4238" width="9.140625" style="231"/>
    <col min="4239" max="4240" width="9.28515625" style="231" bestFit="1" customWidth="1"/>
    <col min="4241" max="4241" width="9.140625" style="231"/>
    <col min="4242" max="4243" width="9.28515625" style="231" bestFit="1" customWidth="1"/>
    <col min="4244" max="4244" width="9.140625" style="231"/>
    <col min="4245" max="4246" width="9.28515625" style="231" bestFit="1" customWidth="1"/>
    <col min="4247" max="4247" width="9.140625" style="231"/>
    <col min="4248" max="4249" width="9.28515625" style="231" bestFit="1" customWidth="1"/>
    <col min="4250" max="4250" width="9.140625" style="231"/>
    <col min="4251" max="4252" width="9.28515625" style="231" bestFit="1" customWidth="1"/>
    <col min="4253" max="4253" width="9.140625" style="231"/>
    <col min="4254" max="4256" width="9.28515625" style="231" bestFit="1" customWidth="1"/>
    <col min="4257" max="4353" width="9.140625" style="231"/>
    <col min="4354" max="4354" width="12.7109375" style="231" customWidth="1"/>
    <col min="4355" max="4355" width="9.28515625" style="231" bestFit="1" customWidth="1"/>
    <col min="4356" max="4356" width="13.5703125" style="231" customWidth="1"/>
    <col min="4357" max="4359" width="14" style="231" customWidth="1"/>
    <col min="4360" max="4360" width="13.140625" style="231" bestFit="1" customWidth="1"/>
    <col min="4361" max="4361" width="11.5703125" style="231" customWidth="1"/>
    <col min="4362" max="4362" width="10.42578125" style="231" customWidth="1"/>
    <col min="4363" max="4363" width="10.28515625" style="231" customWidth="1"/>
    <col min="4364" max="4364" width="11.42578125" style="231" customWidth="1"/>
    <col min="4365" max="4365" width="10.5703125" style="231" customWidth="1"/>
    <col min="4366" max="4366" width="12.7109375" style="231" customWidth="1"/>
    <col min="4367" max="4367" width="11.140625" style="231" customWidth="1"/>
    <col min="4368" max="4368" width="10.7109375" style="231" customWidth="1"/>
    <col min="4369" max="4369" width="10.42578125" style="231" bestFit="1" customWidth="1"/>
    <col min="4370" max="4373" width="9.140625" style="231"/>
    <col min="4374" max="4376" width="9.28515625" style="231" bestFit="1" customWidth="1"/>
    <col min="4377" max="4377" width="10.7109375" style="231" customWidth="1"/>
    <col min="4378" max="4378" width="11.5703125" style="231" customWidth="1"/>
    <col min="4379" max="4379" width="9.28515625" style="231" bestFit="1" customWidth="1"/>
    <col min="4380" max="4380" width="10.42578125" style="231" customWidth="1"/>
    <col min="4381" max="4381" width="11.28515625" style="231" customWidth="1"/>
    <col min="4382" max="4382" width="11.140625" style="231" customWidth="1"/>
    <col min="4383" max="4383" width="9.28515625" style="231" bestFit="1" customWidth="1"/>
    <col min="4384" max="4384" width="11.42578125" style="231" customWidth="1"/>
    <col min="4385" max="4385" width="10.42578125" style="231" customWidth="1"/>
    <col min="4386" max="4386" width="10" style="231" customWidth="1"/>
    <col min="4387" max="4387" width="9.28515625" style="231" bestFit="1" customWidth="1"/>
    <col min="4388" max="4388" width="11.42578125" style="231" customWidth="1"/>
    <col min="4389" max="4389" width="13.85546875" style="231" customWidth="1"/>
    <col min="4390" max="4390" width="10.28515625" style="231" customWidth="1"/>
    <col min="4391" max="4391" width="10.5703125" style="231" customWidth="1"/>
    <col min="4392" max="4396" width="9.28515625" style="231" bestFit="1" customWidth="1"/>
    <col min="4397" max="4397" width="11.85546875" style="231" customWidth="1"/>
    <col min="4398" max="4398" width="9.28515625" style="231" bestFit="1" customWidth="1"/>
    <col min="4399" max="4399" width="12.5703125" style="231" customWidth="1"/>
    <col min="4400" max="4420" width="9.28515625" style="231" bestFit="1" customWidth="1"/>
    <col min="4421" max="4421" width="9.28515625" style="231" customWidth="1"/>
    <col min="4422" max="4426" width="9.28515625" style="231" bestFit="1" customWidth="1"/>
    <col min="4427" max="4427" width="10.85546875" style="231" customWidth="1"/>
    <col min="4428" max="4428" width="11.28515625" style="231" customWidth="1"/>
    <col min="4429" max="4463" width="9.28515625" style="231" bestFit="1" customWidth="1"/>
    <col min="4464" max="4464" width="9.140625" style="231"/>
    <col min="4465" max="4466" width="9.28515625" style="231" bestFit="1" customWidth="1"/>
    <col min="4467" max="4467" width="9.140625" style="231"/>
    <col min="4468" max="4469" width="9.28515625" style="231" bestFit="1" customWidth="1"/>
    <col min="4470" max="4470" width="9.140625" style="231"/>
    <col min="4471" max="4472" width="9.28515625" style="231" bestFit="1" customWidth="1"/>
    <col min="4473" max="4473" width="9.140625" style="231"/>
    <col min="4474" max="4475" width="9.28515625" style="231" bestFit="1" customWidth="1"/>
    <col min="4476" max="4476" width="9.140625" style="231"/>
    <col min="4477" max="4478" width="9.28515625" style="231" bestFit="1" customWidth="1"/>
    <col min="4479" max="4479" width="9.140625" style="231"/>
    <col min="4480" max="4481" width="9.28515625" style="231" bestFit="1" customWidth="1"/>
    <col min="4482" max="4482" width="9.140625" style="231"/>
    <col min="4483" max="4484" width="9.28515625" style="231" bestFit="1" customWidth="1"/>
    <col min="4485" max="4485" width="9.140625" style="231"/>
    <col min="4486" max="4487" width="9.28515625" style="231" bestFit="1" customWidth="1"/>
    <col min="4488" max="4488" width="9.140625" style="231"/>
    <col min="4489" max="4490" width="9.28515625" style="231" bestFit="1" customWidth="1"/>
    <col min="4491" max="4491" width="9.140625" style="231"/>
    <col min="4492" max="4493" width="9.28515625" style="231" bestFit="1" customWidth="1"/>
    <col min="4494" max="4494" width="9.140625" style="231"/>
    <col min="4495" max="4496" width="9.28515625" style="231" bestFit="1" customWidth="1"/>
    <col min="4497" max="4497" width="9.140625" style="231"/>
    <col min="4498" max="4499" width="9.28515625" style="231" bestFit="1" customWidth="1"/>
    <col min="4500" max="4500" width="9.140625" style="231"/>
    <col min="4501" max="4502" width="9.28515625" style="231" bestFit="1" customWidth="1"/>
    <col min="4503" max="4503" width="9.140625" style="231"/>
    <col min="4504" max="4505" width="9.28515625" style="231" bestFit="1" customWidth="1"/>
    <col min="4506" max="4506" width="9.140625" style="231"/>
    <col min="4507" max="4508" width="9.28515625" style="231" bestFit="1" customWidth="1"/>
    <col min="4509" max="4509" width="9.140625" style="231"/>
    <col min="4510" max="4512" width="9.28515625" style="231" bestFit="1" customWidth="1"/>
    <col min="4513" max="4609" width="9.140625" style="231"/>
    <col min="4610" max="4610" width="12.7109375" style="231" customWidth="1"/>
    <col min="4611" max="4611" width="9.28515625" style="231" bestFit="1" customWidth="1"/>
    <col min="4612" max="4612" width="13.5703125" style="231" customWidth="1"/>
    <col min="4613" max="4615" width="14" style="231" customWidth="1"/>
    <col min="4616" max="4616" width="13.140625" style="231" bestFit="1" customWidth="1"/>
    <col min="4617" max="4617" width="11.5703125" style="231" customWidth="1"/>
    <col min="4618" max="4618" width="10.42578125" style="231" customWidth="1"/>
    <col min="4619" max="4619" width="10.28515625" style="231" customWidth="1"/>
    <col min="4620" max="4620" width="11.42578125" style="231" customWidth="1"/>
    <col min="4621" max="4621" width="10.5703125" style="231" customWidth="1"/>
    <col min="4622" max="4622" width="12.7109375" style="231" customWidth="1"/>
    <col min="4623" max="4623" width="11.140625" style="231" customWidth="1"/>
    <col min="4624" max="4624" width="10.7109375" style="231" customWidth="1"/>
    <col min="4625" max="4625" width="10.42578125" style="231" bestFit="1" customWidth="1"/>
    <col min="4626" max="4629" width="9.140625" style="231"/>
    <col min="4630" max="4632" width="9.28515625" style="231" bestFit="1" customWidth="1"/>
    <col min="4633" max="4633" width="10.7109375" style="231" customWidth="1"/>
    <col min="4634" max="4634" width="11.5703125" style="231" customWidth="1"/>
    <col min="4635" max="4635" width="9.28515625" style="231" bestFit="1" customWidth="1"/>
    <col min="4636" max="4636" width="10.42578125" style="231" customWidth="1"/>
    <col min="4637" max="4637" width="11.28515625" style="231" customWidth="1"/>
    <col min="4638" max="4638" width="11.140625" style="231" customWidth="1"/>
    <col min="4639" max="4639" width="9.28515625" style="231" bestFit="1" customWidth="1"/>
    <col min="4640" max="4640" width="11.42578125" style="231" customWidth="1"/>
    <col min="4641" max="4641" width="10.42578125" style="231" customWidth="1"/>
    <col min="4642" max="4642" width="10" style="231" customWidth="1"/>
    <col min="4643" max="4643" width="9.28515625" style="231" bestFit="1" customWidth="1"/>
    <col min="4644" max="4644" width="11.42578125" style="231" customWidth="1"/>
    <col min="4645" max="4645" width="13.85546875" style="231" customWidth="1"/>
    <col min="4646" max="4646" width="10.28515625" style="231" customWidth="1"/>
    <col min="4647" max="4647" width="10.5703125" style="231" customWidth="1"/>
    <col min="4648" max="4652" width="9.28515625" style="231" bestFit="1" customWidth="1"/>
    <col min="4653" max="4653" width="11.85546875" style="231" customWidth="1"/>
    <col min="4654" max="4654" width="9.28515625" style="231" bestFit="1" customWidth="1"/>
    <col min="4655" max="4655" width="12.5703125" style="231" customWidth="1"/>
    <col min="4656" max="4676" width="9.28515625" style="231" bestFit="1" customWidth="1"/>
    <col min="4677" max="4677" width="9.28515625" style="231" customWidth="1"/>
    <col min="4678" max="4682" width="9.28515625" style="231" bestFit="1" customWidth="1"/>
    <col min="4683" max="4683" width="10.85546875" style="231" customWidth="1"/>
    <col min="4684" max="4684" width="11.28515625" style="231" customWidth="1"/>
    <col min="4685" max="4719" width="9.28515625" style="231" bestFit="1" customWidth="1"/>
    <col min="4720" max="4720" width="9.140625" style="231"/>
    <col min="4721" max="4722" width="9.28515625" style="231" bestFit="1" customWidth="1"/>
    <col min="4723" max="4723" width="9.140625" style="231"/>
    <col min="4724" max="4725" width="9.28515625" style="231" bestFit="1" customWidth="1"/>
    <col min="4726" max="4726" width="9.140625" style="231"/>
    <col min="4727" max="4728" width="9.28515625" style="231" bestFit="1" customWidth="1"/>
    <col min="4729" max="4729" width="9.140625" style="231"/>
    <col min="4730" max="4731" width="9.28515625" style="231" bestFit="1" customWidth="1"/>
    <col min="4732" max="4732" width="9.140625" style="231"/>
    <col min="4733" max="4734" width="9.28515625" style="231" bestFit="1" customWidth="1"/>
    <col min="4735" max="4735" width="9.140625" style="231"/>
    <col min="4736" max="4737" width="9.28515625" style="231" bestFit="1" customWidth="1"/>
    <col min="4738" max="4738" width="9.140625" style="231"/>
    <col min="4739" max="4740" width="9.28515625" style="231" bestFit="1" customWidth="1"/>
    <col min="4741" max="4741" width="9.140625" style="231"/>
    <col min="4742" max="4743" width="9.28515625" style="231" bestFit="1" customWidth="1"/>
    <col min="4744" max="4744" width="9.140625" style="231"/>
    <col min="4745" max="4746" width="9.28515625" style="231" bestFit="1" customWidth="1"/>
    <col min="4747" max="4747" width="9.140625" style="231"/>
    <col min="4748" max="4749" width="9.28515625" style="231" bestFit="1" customWidth="1"/>
    <col min="4750" max="4750" width="9.140625" style="231"/>
    <col min="4751" max="4752" width="9.28515625" style="231" bestFit="1" customWidth="1"/>
    <col min="4753" max="4753" width="9.140625" style="231"/>
    <col min="4754" max="4755" width="9.28515625" style="231" bestFit="1" customWidth="1"/>
    <col min="4756" max="4756" width="9.140625" style="231"/>
    <col min="4757" max="4758" width="9.28515625" style="231" bestFit="1" customWidth="1"/>
    <col min="4759" max="4759" width="9.140625" style="231"/>
    <col min="4760" max="4761" width="9.28515625" style="231" bestFit="1" customWidth="1"/>
    <col min="4762" max="4762" width="9.140625" style="231"/>
    <col min="4763" max="4764" width="9.28515625" style="231" bestFit="1" customWidth="1"/>
    <col min="4765" max="4765" width="9.140625" style="231"/>
    <col min="4766" max="4768" width="9.28515625" style="231" bestFit="1" customWidth="1"/>
    <col min="4769" max="4865" width="9.140625" style="231"/>
    <col min="4866" max="4866" width="12.7109375" style="231" customWidth="1"/>
    <col min="4867" max="4867" width="9.28515625" style="231" bestFit="1" customWidth="1"/>
    <col min="4868" max="4868" width="13.5703125" style="231" customWidth="1"/>
    <col min="4869" max="4871" width="14" style="231" customWidth="1"/>
    <col min="4872" max="4872" width="13.140625" style="231" bestFit="1" customWidth="1"/>
    <col min="4873" max="4873" width="11.5703125" style="231" customWidth="1"/>
    <col min="4874" max="4874" width="10.42578125" style="231" customWidth="1"/>
    <col min="4875" max="4875" width="10.28515625" style="231" customWidth="1"/>
    <col min="4876" max="4876" width="11.42578125" style="231" customWidth="1"/>
    <col min="4877" max="4877" width="10.5703125" style="231" customWidth="1"/>
    <col min="4878" max="4878" width="12.7109375" style="231" customWidth="1"/>
    <col min="4879" max="4879" width="11.140625" style="231" customWidth="1"/>
    <col min="4880" max="4880" width="10.7109375" style="231" customWidth="1"/>
    <col min="4881" max="4881" width="10.42578125" style="231" bestFit="1" customWidth="1"/>
    <col min="4882" max="4885" width="9.140625" style="231"/>
    <col min="4886" max="4888" width="9.28515625" style="231" bestFit="1" customWidth="1"/>
    <col min="4889" max="4889" width="10.7109375" style="231" customWidth="1"/>
    <col min="4890" max="4890" width="11.5703125" style="231" customWidth="1"/>
    <col min="4891" max="4891" width="9.28515625" style="231" bestFit="1" customWidth="1"/>
    <col min="4892" max="4892" width="10.42578125" style="231" customWidth="1"/>
    <col min="4893" max="4893" width="11.28515625" style="231" customWidth="1"/>
    <col min="4894" max="4894" width="11.140625" style="231" customWidth="1"/>
    <col min="4895" max="4895" width="9.28515625" style="231" bestFit="1" customWidth="1"/>
    <col min="4896" max="4896" width="11.42578125" style="231" customWidth="1"/>
    <col min="4897" max="4897" width="10.42578125" style="231" customWidth="1"/>
    <col min="4898" max="4898" width="10" style="231" customWidth="1"/>
    <col min="4899" max="4899" width="9.28515625" style="231" bestFit="1" customWidth="1"/>
    <col min="4900" max="4900" width="11.42578125" style="231" customWidth="1"/>
    <col min="4901" max="4901" width="13.85546875" style="231" customWidth="1"/>
    <col min="4902" max="4902" width="10.28515625" style="231" customWidth="1"/>
    <col min="4903" max="4903" width="10.5703125" style="231" customWidth="1"/>
    <col min="4904" max="4908" width="9.28515625" style="231" bestFit="1" customWidth="1"/>
    <col min="4909" max="4909" width="11.85546875" style="231" customWidth="1"/>
    <col min="4910" max="4910" width="9.28515625" style="231" bestFit="1" customWidth="1"/>
    <col min="4911" max="4911" width="12.5703125" style="231" customWidth="1"/>
    <col min="4912" max="4932" width="9.28515625" style="231" bestFit="1" customWidth="1"/>
    <col min="4933" max="4933" width="9.28515625" style="231" customWidth="1"/>
    <col min="4934" max="4938" width="9.28515625" style="231" bestFit="1" customWidth="1"/>
    <col min="4939" max="4939" width="10.85546875" style="231" customWidth="1"/>
    <col min="4940" max="4940" width="11.28515625" style="231" customWidth="1"/>
    <col min="4941" max="4975" width="9.28515625" style="231" bestFit="1" customWidth="1"/>
    <col min="4976" max="4976" width="9.140625" style="231"/>
    <col min="4977" max="4978" width="9.28515625" style="231" bestFit="1" customWidth="1"/>
    <col min="4979" max="4979" width="9.140625" style="231"/>
    <col min="4980" max="4981" width="9.28515625" style="231" bestFit="1" customWidth="1"/>
    <col min="4982" max="4982" width="9.140625" style="231"/>
    <col min="4983" max="4984" width="9.28515625" style="231" bestFit="1" customWidth="1"/>
    <col min="4985" max="4985" width="9.140625" style="231"/>
    <col min="4986" max="4987" width="9.28515625" style="231" bestFit="1" customWidth="1"/>
    <col min="4988" max="4988" width="9.140625" style="231"/>
    <col min="4989" max="4990" width="9.28515625" style="231" bestFit="1" customWidth="1"/>
    <col min="4991" max="4991" width="9.140625" style="231"/>
    <col min="4992" max="4993" width="9.28515625" style="231" bestFit="1" customWidth="1"/>
    <col min="4994" max="4994" width="9.140625" style="231"/>
    <col min="4995" max="4996" width="9.28515625" style="231" bestFit="1" customWidth="1"/>
    <col min="4997" max="4997" width="9.140625" style="231"/>
    <col min="4998" max="4999" width="9.28515625" style="231" bestFit="1" customWidth="1"/>
    <col min="5000" max="5000" width="9.140625" style="231"/>
    <col min="5001" max="5002" width="9.28515625" style="231" bestFit="1" customWidth="1"/>
    <col min="5003" max="5003" width="9.140625" style="231"/>
    <col min="5004" max="5005" width="9.28515625" style="231" bestFit="1" customWidth="1"/>
    <col min="5006" max="5006" width="9.140625" style="231"/>
    <col min="5007" max="5008" width="9.28515625" style="231" bestFit="1" customWidth="1"/>
    <col min="5009" max="5009" width="9.140625" style="231"/>
    <col min="5010" max="5011" width="9.28515625" style="231" bestFit="1" customWidth="1"/>
    <col min="5012" max="5012" width="9.140625" style="231"/>
    <col min="5013" max="5014" width="9.28515625" style="231" bestFit="1" customWidth="1"/>
    <col min="5015" max="5015" width="9.140625" style="231"/>
    <col min="5016" max="5017" width="9.28515625" style="231" bestFit="1" customWidth="1"/>
    <col min="5018" max="5018" width="9.140625" style="231"/>
    <col min="5019" max="5020" width="9.28515625" style="231" bestFit="1" customWidth="1"/>
    <col min="5021" max="5021" width="9.140625" style="231"/>
    <col min="5022" max="5024" width="9.28515625" style="231" bestFit="1" customWidth="1"/>
    <col min="5025" max="5121" width="9.140625" style="231"/>
    <col min="5122" max="5122" width="12.7109375" style="231" customWidth="1"/>
    <col min="5123" max="5123" width="9.28515625" style="231" bestFit="1" customWidth="1"/>
    <col min="5124" max="5124" width="13.5703125" style="231" customWidth="1"/>
    <col min="5125" max="5127" width="14" style="231" customWidth="1"/>
    <col min="5128" max="5128" width="13.140625" style="231" bestFit="1" customWidth="1"/>
    <col min="5129" max="5129" width="11.5703125" style="231" customWidth="1"/>
    <col min="5130" max="5130" width="10.42578125" style="231" customWidth="1"/>
    <col min="5131" max="5131" width="10.28515625" style="231" customWidth="1"/>
    <col min="5132" max="5132" width="11.42578125" style="231" customWidth="1"/>
    <col min="5133" max="5133" width="10.5703125" style="231" customWidth="1"/>
    <col min="5134" max="5134" width="12.7109375" style="231" customWidth="1"/>
    <col min="5135" max="5135" width="11.140625" style="231" customWidth="1"/>
    <col min="5136" max="5136" width="10.7109375" style="231" customWidth="1"/>
    <col min="5137" max="5137" width="10.42578125" style="231" bestFit="1" customWidth="1"/>
    <col min="5138" max="5141" width="9.140625" style="231"/>
    <col min="5142" max="5144" width="9.28515625" style="231" bestFit="1" customWidth="1"/>
    <col min="5145" max="5145" width="10.7109375" style="231" customWidth="1"/>
    <col min="5146" max="5146" width="11.5703125" style="231" customWidth="1"/>
    <col min="5147" max="5147" width="9.28515625" style="231" bestFit="1" customWidth="1"/>
    <col min="5148" max="5148" width="10.42578125" style="231" customWidth="1"/>
    <col min="5149" max="5149" width="11.28515625" style="231" customWidth="1"/>
    <col min="5150" max="5150" width="11.140625" style="231" customWidth="1"/>
    <col min="5151" max="5151" width="9.28515625" style="231" bestFit="1" customWidth="1"/>
    <col min="5152" max="5152" width="11.42578125" style="231" customWidth="1"/>
    <col min="5153" max="5153" width="10.42578125" style="231" customWidth="1"/>
    <col min="5154" max="5154" width="10" style="231" customWidth="1"/>
    <col min="5155" max="5155" width="9.28515625" style="231" bestFit="1" customWidth="1"/>
    <col min="5156" max="5156" width="11.42578125" style="231" customWidth="1"/>
    <col min="5157" max="5157" width="13.85546875" style="231" customWidth="1"/>
    <col min="5158" max="5158" width="10.28515625" style="231" customWidth="1"/>
    <col min="5159" max="5159" width="10.5703125" style="231" customWidth="1"/>
    <col min="5160" max="5164" width="9.28515625" style="231" bestFit="1" customWidth="1"/>
    <col min="5165" max="5165" width="11.85546875" style="231" customWidth="1"/>
    <col min="5166" max="5166" width="9.28515625" style="231" bestFit="1" customWidth="1"/>
    <col min="5167" max="5167" width="12.5703125" style="231" customWidth="1"/>
    <col min="5168" max="5188" width="9.28515625" style="231" bestFit="1" customWidth="1"/>
    <col min="5189" max="5189" width="9.28515625" style="231" customWidth="1"/>
    <col min="5190" max="5194" width="9.28515625" style="231" bestFit="1" customWidth="1"/>
    <col min="5195" max="5195" width="10.85546875" style="231" customWidth="1"/>
    <col min="5196" max="5196" width="11.28515625" style="231" customWidth="1"/>
    <col min="5197" max="5231" width="9.28515625" style="231" bestFit="1" customWidth="1"/>
    <col min="5232" max="5232" width="9.140625" style="231"/>
    <col min="5233" max="5234" width="9.28515625" style="231" bestFit="1" customWidth="1"/>
    <col min="5235" max="5235" width="9.140625" style="231"/>
    <col min="5236" max="5237" width="9.28515625" style="231" bestFit="1" customWidth="1"/>
    <col min="5238" max="5238" width="9.140625" style="231"/>
    <col min="5239" max="5240" width="9.28515625" style="231" bestFit="1" customWidth="1"/>
    <col min="5241" max="5241" width="9.140625" style="231"/>
    <col min="5242" max="5243" width="9.28515625" style="231" bestFit="1" customWidth="1"/>
    <col min="5244" max="5244" width="9.140625" style="231"/>
    <col min="5245" max="5246" width="9.28515625" style="231" bestFit="1" customWidth="1"/>
    <col min="5247" max="5247" width="9.140625" style="231"/>
    <col min="5248" max="5249" width="9.28515625" style="231" bestFit="1" customWidth="1"/>
    <col min="5250" max="5250" width="9.140625" style="231"/>
    <col min="5251" max="5252" width="9.28515625" style="231" bestFit="1" customWidth="1"/>
    <col min="5253" max="5253" width="9.140625" style="231"/>
    <col min="5254" max="5255" width="9.28515625" style="231" bestFit="1" customWidth="1"/>
    <col min="5256" max="5256" width="9.140625" style="231"/>
    <col min="5257" max="5258" width="9.28515625" style="231" bestFit="1" customWidth="1"/>
    <col min="5259" max="5259" width="9.140625" style="231"/>
    <col min="5260" max="5261" width="9.28515625" style="231" bestFit="1" customWidth="1"/>
    <col min="5262" max="5262" width="9.140625" style="231"/>
    <col min="5263" max="5264" width="9.28515625" style="231" bestFit="1" customWidth="1"/>
    <col min="5265" max="5265" width="9.140625" style="231"/>
    <col min="5266" max="5267" width="9.28515625" style="231" bestFit="1" customWidth="1"/>
    <col min="5268" max="5268" width="9.140625" style="231"/>
    <col min="5269" max="5270" width="9.28515625" style="231" bestFit="1" customWidth="1"/>
    <col min="5271" max="5271" width="9.140625" style="231"/>
    <col min="5272" max="5273" width="9.28515625" style="231" bestFit="1" customWidth="1"/>
    <col min="5274" max="5274" width="9.140625" style="231"/>
    <col min="5275" max="5276" width="9.28515625" style="231" bestFit="1" customWidth="1"/>
    <col min="5277" max="5277" width="9.140625" style="231"/>
    <col min="5278" max="5280" width="9.28515625" style="231" bestFit="1" customWidth="1"/>
    <col min="5281" max="5377" width="9.140625" style="231"/>
    <col min="5378" max="5378" width="12.7109375" style="231" customWidth="1"/>
    <col min="5379" max="5379" width="9.28515625" style="231" bestFit="1" customWidth="1"/>
    <col min="5380" max="5380" width="13.5703125" style="231" customWidth="1"/>
    <col min="5381" max="5383" width="14" style="231" customWidth="1"/>
    <col min="5384" max="5384" width="13.140625" style="231" bestFit="1" customWidth="1"/>
    <col min="5385" max="5385" width="11.5703125" style="231" customWidth="1"/>
    <col min="5386" max="5386" width="10.42578125" style="231" customWidth="1"/>
    <col min="5387" max="5387" width="10.28515625" style="231" customWidth="1"/>
    <col min="5388" max="5388" width="11.42578125" style="231" customWidth="1"/>
    <col min="5389" max="5389" width="10.5703125" style="231" customWidth="1"/>
    <col min="5390" max="5390" width="12.7109375" style="231" customWidth="1"/>
    <col min="5391" max="5391" width="11.140625" style="231" customWidth="1"/>
    <col min="5392" max="5392" width="10.7109375" style="231" customWidth="1"/>
    <col min="5393" max="5393" width="10.42578125" style="231" bestFit="1" customWidth="1"/>
    <col min="5394" max="5397" width="9.140625" style="231"/>
    <col min="5398" max="5400" width="9.28515625" style="231" bestFit="1" customWidth="1"/>
    <col min="5401" max="5401" width="10.7109375" style="231" customWidth="1"/>
    <col min="5402" max="5402" width="11.5703125" style="231" customWidth="1"/>
    <col min="5403" max="5403" width="9.28515625" style="231" bestFit="1" customWidth="1"/>
    <col min="5404" max="5404" width="10.42578125" style="231" customWidth="1"/>
    <col min="5405" max="5405" width="11.28515625" style="231" customWidth="1"/>
    <col min="5406" max="5406" width="11.140625" style="231" customWidth="1"/>
    <col min="5407" max="5407" width="9.28515625" style="231" bestFit="1" customWidth="1"/>
    <col min="5408" max="5408" width="11.42578125" style="231" customWidth="1"/>
    <col min="5409" max="5409" width="10.42578125" style="231" customWidth="1"/>
    <col min="5410" max="5410" width="10" style="231" customWidth="1"/>
    <col min="5411" max="5411" width="9.28515625" style="231" bestFit="1" customWidth="1"/>
    <col min="5412" max="5412" width="11.42578125" style="231" customWidth="1"/>
    <col min="5413" max="5413" width="13.85546875" style="231" customWidth="1"/>
    <col min="5414" max="5414" width="10.28515625" style="231" customWidth="1"/>
    <col min="5415" max="5415" width="10.5703125" style="231" customWidth="1"/>
    <col min="5416" max="5420" width="9.28515625" style="231" bestFit="1" customWidth="1"/>
    <col min="5421" max="5421" width="11.85546875" style="231" customWidth="1"/>
    <col min="5422" max="5422" width="9.28515625" style="231" bestFit="1" customWidth="1"/>
    <col min="5423" max="5423" width="12.5703125" style="231" customWidth="1"/>
    <col min="5424" max="5444" width="9.28515625" style="231" bestFit="1" customWidth="1"/>
    <col min="5445" max="5445" width="9.28515625" style="231" customWidth="1"/>
    <col min="5446" max="5450" width="9.28515625" style="231" bestFit="1" customWidth="1"/>
    <col min="5451" max="5451" width="10.85546875" style="231" customWidth="1"/>
    <col min="5452" max="5452" width="11.28515625" style="231" customWidth="1"/>
    <col min="5453" max="5487" width="9.28515625" style="231" bestFit="1" customWidth="1"/>
    <col min="5488" max="5488" width="9.140625" style="231"/>
    <col min="5489" max="5490" width="9.28515625" style="231" bestFit="1" customWidth="1"/>
    <col min="5491" max="5491" width="9.140625" style="231"/>
    <col min="5492" max="5493" width="9.28515625" style="231" bestFit="1" customWidth="1"/>
    <col min="5494" max="5494" width="9.140625" style="231"/>
    <col min="5495" max="5496" width="9.28515625" style="231" bestFit="1" customWidth="1"/>
    <col min="5497" max="5497" width="9.140625" style="231"/>
    <col min="5498" max="5499" width="9.28515625" style="231" bestFit="1" customWidth="1"/>
    <col min="5500" max="5500" width="9.140625" style="231"/>
    <col min="5501" max="5502" width="9.28515625" style="231" bestFit="1" customWidth="1"/>
    <col min="5503" max="5503" width="9.140625" style="231"/>
    <col min="5504" max="5505" width="9.28515625" style="231" bestFit="1" customWidth="1"/>
    <col min="5506" max="5506" width="9.140625" style="231"/>
    <col min="5507" max="5508" width="9.28515625" style="231" bestFit="1" customWidth="1"/>
    <col min="5509" max="5509" width="9.140625" style="231"/>
    <col min="5510" max="5511" width="9.28515625" style="231" bestFit="1" customWidth="1"/>
    <col min="5512" max="5512" width="9.140625" style="231"/>
    <col min="5513" max="5514" width="9.28515625" style="231" bestFit="1" customWidth="1"/>
    <col min="5515" max="5515" width="9.140625" style="231"/>
    <col min="5516" max="5517" width="9.28515625" style="231" bestFit="1" customWidth="1"/>
    <col min="5518" max="5518" width="9.140625" style="231"/>
    <col min="5519" max="5520" width="9.28515625" style="231" bestFit="1" customWidth="1"/>
    <col min="5521" max="5521" width="9.140625" style="231"/>
    <col min="5522" max="5523" width="9.28515625" style="231" bestFit="1" customWidth="1"/>
    <col min="5524" max="5524" width="9.140625" style="231"/>
    <col min="5525" max="5526" width="9.28515625" style="231" bestFit="1" customWidth="1"/>
    <col min="5527" max="5527" width="9.140625" style="231"/>
    <col min="5528" max="5529" width="9.28515625" style="231" bestFit="1" customWidth="1"/>
    <col min="5530" max="5530" width="9.140625" style="231"/>
    <col min="5531" max="5532" width="9.28515625" style="231" bestFit="1" customWidth="1"/>
    <col min="5533" max="5533" width="9.140625" style="231"/>
    <col min="5534" max="5536" width="9.28515625" style="231" bestFit="1" customWidth="1"/>
    <col min="5537" max="5633" width="9.140625" style="231"/>
    <col min="5634" max="5634" width="12.7109375" style="231" customWidth="1"/>
    <col min="5635" max="5635" width="9.28515625" style="231" bestFit="1" customWidth="1"/>
    <col min="5636" max="5636" width="13.5703125" style="231" customWidth="1"/>
    <col min="5637" max="5639" width="14" style="231" customWidth="1"/>
    <col min="5640" max="5640" width="13.140625" style="231" bestFit="1" customWidth="1"/>
    <col min="5641" max="5641" width="11.5703125" style="231" customWidth="1"/>
    <col min="5642" max="5642" width="10.42578125" style="231" customWidth="1"/>
    <col min="5643" max="5643" width="10.28515625" style="231" customWidth="1"/>
    <col min="5644" max="5644" width="11.42578125" style="231" customWidth="1"/>
    <col min="5645" max="5645" width="10.5703125" style="231" customWidth="1"/>
    <col min="5646" max="5646" width="12.7109375" style="231" customWidth="1"/>
    <col min="5647" max="5647" width="11.140625" style="231" customWidth="1"/>
    <col min="5648" max="5648" width="10.7109375" style="231" customWidth="1"/>
    <col min="5649" max="5649" width="10.42578125" style="231" bestFit="1" customWidth="1"/>
    <col min="5650" max="5653" width="9.140625" style="231"/>
    <col min="5654" max="5656" width="9.28515625" style="231" bestFit="1" customWidth="1"/>
    <col min="5657" max="5657" width="10.7109375" style="231" customWidth="1"/>
    <col min="5658" max="5658" width="11.5703125" style="231" customWidth="1"/>
    <col min="5659" max="5659" width="9.28515625" style="231" bestFit="1" customWidth="1"/>
    <col min="5660" max="5660" width="10.42578125" style="231" customWidth="1"/>
    <col min="5661" max="5661" width="11.28515625" style="231" customWidth="1"/>
    <col min="5662" max="5662" width="11.140625" style="231" customWidth="1"/>
    <col min="5663" max="5663" width="9.28515625" style="231" bestFit="1" customWidth="1"/>
    <col min="5664" max="5664" width="11.42578125" style="231" customWidth="1"/>
    <col min="5665" max="5665" width="10.42578125" style="231" customWidth="1"/>
    <col min="5666" max="5666" width="10" style="231" customWidth="1"/>
    <col min="5667" max="5667" width="9.28515625" style="231" bestFit="1" customWidth="1"/>
    <col min="5668" max="5668" width="11.42578125" style="231" customWidth="1"/>
    <col min="5669" max="5669" width="13.85546875" style="231" customWidth="1"/>
    <col min="5670" max="5670" width="10.28515625" style="231" customWidth="1"/>
    <col min="5671" max="5671" width="10.5703125" style="231" customWidth="1"/>
    <col min="5672" max="5676" width="9.28515625" style="231" bestFit="1" customWidth="1"/>
    <col min="5677" max="5677" width="11.85546875" style="231" customWidth="1"/>
    <col min="5678" max="5678" width="9.28515625" style="231" bestFit="1" customWidth="1"/>
    <col min="5679" max="5679" width="12.5703125" style="231" customWidth="1"/>
    <col min="5680" max="5700" width="9.28515625" style="231" bestFit="1" customWidth="1"/>
    <col min="5701" max="5701" width="9.28515625" style="231" customWidth="1"/>
    <col min="5702" max="5706" width="9.28515625" style="231" bestFit="1" customWidth="1"/>
    <col min="5707" max="5707" width="10.85546875" style="231" customWidth="1"/>
    <col min="5708" max="5708" width="11.28515625" style="231" customWidth="1"/>
    <col min="5709" max="5743" width="9.28515625" style="231" bestFit="1" customWidth="1"/>
    <col min="5744" max="5744" width="9.140625" style="231"/>
    <col min="5745" max="5746" width="9.28515625" style="231" bestFit="1" customWidth="1"/>
    <col min="5747" max="5747" width="9.140625" style="231"/>
    <col min="5748" max="5749" width="9.28515625" style="231" bestFit="1" customWidth="1"/>
    <col min="5750" max="5750" width="9.140625" style="231"/>
    <col min="5751" max="5752" width="9.28515625" style="231" bestFit="1" customWidth="1"/>
    <col min="5753" max="5753" width="9.140625" style="231"/>
    <col min="5754" max="5755" width="9.28515625" style="231" bestFit="1" customWidth="1"/>
    <col min="5756" max="5756" width="9.140625" style="231"/>
    <col min="5757" max="5758" width="9.28515625" style="231" bestFit="1" customWidth="1"/>
    <col min="5759" max="5759" width="9.140625" style="231"/>
    <col min="5760" max="5761" width="9.28515625" style="231" bestFit="1" customWidth="1"/>
    <col min="5762" max="5762" width="9.140625" style="231"/>
    <col min="5763" max="5764" width="9.28515625" style="231" bestFit="1" customWidth="1"/>
    <col min="5765" max="5765" width="9.140625" style="231"/>
    <col min="5766" max="5767" width="9.28515625" style="231" bestFit="1" customWidth="1"/>
    <col min="5768" max="5768" width="9.140625" style="231"/>
    <col min="5769" max="5770" width="9.28515625" style="231" bestFit="1" customWidth="1"/>
    <col min="5771" max="5771" width="9.140625" style="231"/>
    <col min="5772" max="5773" width="9.28515625" style="231" bestFit="1" customWidth="1"/>
    <col min="5774" max="5774" width="9.140625" style="231"/>
    <col min="5775" max="5776" width="9.28515625" style="231" bestFit="1" customWidth="1"/>
    <col min="5777" max="5777" width="9.140625" style="231"/>
    <col min="5778" max="5779" width="9.28515625" style="231" bestFit="1" customWidth="1"/>
    <col min="5780" max="5780" width="9.140625" style="231"/>
    <col min="5781" max="5782" width="9.28515625" style="231" bestFit="1" customWidth="1"/>
    <col min="5783" max="5783" width="9.140625" style="231"/>
    <col min="5784" max="5785" width="9.28515625" style="231" bestFit="1" customWidth="1"/>
    <col min="5786" max="5786" width="9.140625" style="231"/>
    <col min="5787" max="5788" width="9.28515625" style="231" bestFit="1" customWidth="1"/>
    <col min="5789" max="5789" width="9.140625" style="231"/>
    <col min="5790" max="5792" width="9.28515625" style="231" bestFit="1" customWidth="1"/>
    <col min="5793" max="5889" width="9.140625" style="231"/>
    <col min="5890" max="5890" width="12.7109375" style="231" customWidth="1"/>
    <col min="5891" max="5891" width="9.28515625" style="231" bestFit="1" customWidth="1"/>
    <col min="5892" max="5892" width="13.5703125" style="231" customWidth="1"/>
    <col min="5893" max="5895" width="14" style="231" customWidth="1"/>
    <col min="5896" max="5896" width="13.140625" style="231" bestFit="1" customWidth="1"/>
    <col min="5897" max="5897" width="11.5703125" style="231" customWidth="1"/>
    <col min="5898" max="5898" width="10.42578125" style="231" customWidth="1"/>
    <col min="5899" max="5899" width="10.28515625" style="231" customWidth="1"/>
    <col min="5900" max="5900" width="11.42578125" style="231" customWidth="1"/>
    <col min="5901" max="5901" width="10.5703125" style="231" customWidth="1"/>
    <col min="5902" max="5902" width="12.7109375" style="231" customWidth="1"/>
    <col min="5903" max="5903" width="11.140625" style="231" customWidth="1"/>
    <col min="5904" max="5904" width="10.7109375" style="231" customWidth="1"/>
    <col min="5905" max="5905" width="10.42578125" style="231" bestFit="1" customWidth="1"/>
    <col min="5906" max="5909" width="9.140625" style="231"/>
    <col min="5910" max="5912" width="9.28515625" style="231" bestFit="1" customWidth="1"/>
    <col min="5913" max="5913" width="10.7109375" style="231" customWidth="1"/>
    <col min="5914" max="5914" width="11.5703125" style="231" customWidth="1"/>
    <col min="5915" max="5915" width="9.28515625" style="231" bestFit="1" customWidth="1"/>
    <col min="5916" max="5916" width="10.42578125" style="231" customWidth="1"/>
    <col min="5917" max="5917" width="11.28515625" style="231" customWidth="1"/>
    <col min="5918" max="5918" width="11.140625" style="231" customWidth="1"/>
    <col min="5919" max="5919" width="9.28515625" style="231" bestFit="1" customWidth="1"/>
    <col min="5920" max="5920" width="11.42578125" style="231" customWidth="1"/>
    <col min="5921" max="5921" width="10.42578125" style="231" customWidth="1"/>
    <col min="5922" max="5922" width="10" style="231" customWidth="1"/>
    <col min="5923" max="5923" width="9.28515625" style="231" bestFit="1" customWidth="1"/>
    <col min="5924" max="5924" width="11.42578125" style="231" customWidth="1"/>
    <col min="5925" max="5925" width="13.85546875" style="231" customWidth="1"/>
    <col min="5926" max="5926" width="10.28515625" style="231" customWidth="1"/>
    <col min="5927" max="5927" width="10.5703125" style="231" customWidth="1"/>
    <col min="5928" max="5932" width="9.28515625" style="231" bestFit="1" customWidth="1"/>
    <col min="5933" max="5933" width="11.85546875" style="231" customWidth="1"/>
    <col min="5934" max="5934" width="9.28515625" style="231" bestFit="1" customWidth="1"/>
    <col min="5935" max="5935" width="12.5703125" style="231" customWidth="1"/>
    <col min="5936" max="5956" width="9.28515625" style="231" bestFit="1" customWidth="1"/>
    <col min="5957" max="5957" width="9.28515625" style="231" customWidth="1"/>
    <col min="5958" max="5962" width="9.28515625" style="231" bestFit="1" customWidth="1"/>
    <col min="5963" max="5963" width="10.85546875" style="231" customWidth="1"/>
    <col min="5964" max="5964" width="11.28515625" style="231" customWidth="1"/>
    <col min="5965" max="5999" width="9.28515625" style="231" bestFit="1" customWidth="1"/>
    <col min="6000" max="6000" width="9.140625" style="231"/>
    <col min="6001" max="6002" width="9.28515625" style="231" bestFit="1" customWidth="1"/>
    <col min="6003" max="6003" width="9.140625" style="231"/>
    <col min="6004" max="6005" width="9.28515625" style="231" bestFit="1" customWidth="1"/>
    <col min="6006" max="6006" width="9.140625" style="231"/>
    <col min="6007" max="6008" width="9.28515625" style="231" bestFit="1" customWidth="1"/>
    <col min="6009" max="6009" width="9.140625" style="231"/>
    <col min="6010" max="6011" width="9.28515625" style="231" bestFit="1" customWidth="1"/>
    <col min="6012" max="6012" width="9.140625" style="231"/>
    <col min="6013" max="6014" width="9.28515625" style="231" bestFit="1" customWidth="1"/>
    <col min="6015" max="6015" width="9.140625" style="231"/>
    <col min="6016" max="6017" width="9.28515625" style="231" bestFit="1" customWidth="1"/>
    <col min="6018" max="6018" width="9.140625" style="231"/>
    <col min="6019" max="6020" width="9.28515625" style="231" bestFit="1" customWidth="1"/>
    <col min="6021" max="6021" width="9.140625" style="231"/>
    <col min="6022" max="6023" width="9.28515625" style="231" bestFit="1" customWidth="1"/>
    <col min="6024" max="6024" width="9.140625" style="231"/>
    <col min="6025" max="6026" width="9.28515625" style="231" bestFit="1" customWidth="1"/>
    <col min="6027" max="6027" width="9.140625" style="231"/>
    <col min="6028" max="6029" width="9.28515625" style="231" bestFit="1" customWidth="1"/>
    <col min="6030" max="6030" width="9.140625" style="231"/>
    <col min="6031" max="6032" width="9.28515625" style="231" bestFit="1" customWidth="1"/>
    <col min="6033" max="6033" width="9.140625" style="231"/>
    <col min="6034" max="6035" width="9.28515625" style="231" bestFit="1" customWidth="1"/>
    <col min="6036" max="6036" width="9.140625" style="231"/>
    <col min="6037" max="6038" width="9.28515625" style="231" bestFit="1" customWidth="1"/>
    <col min="6039" max="6039" width="9.140625" style="231"/>
    <col min="6040" max="6041" width="9.28515625" style="231" bestFit="1" customWidth="1"/>
    <col min="6042" max="6042" width="9.140625" style="231"/>
    <col min="6043" max="6044" width="9.28515625" style="231" bestFit="1" customWidth="1"/>
    <col min="6045" max="6045" width="9.140625" style="231"/>
    <col min="6046" max="6048" width="9.28515625" style="231" bestFit="1" customWidth="1"/>
    <col min="6049" max="6145" width="9.140625" style="231"/>
    <col min="6146" max="6146" width="12.7109375" style="231" customWidth="1"/>
    <col min="6147" max="6147" width="9.28515625" style="231" bestFit="1" customWidth="1"/>
    <col min="6148" max="6148" width="13.5703125" style="231" customWidth="1"/>
    <col min="6149" max="6151" width="14" style="231" customWidth="1"/>
    <col min="6152" max="6152" width="13.140625" style="231" bestFit="1" customWidth="1"/>
    <col min="6153" max="6153" width="11.5703125" style="231" customWidth="1"/>
    <col min="6154" max="6154" width="10.42578125" style="231" customWidth="1"/>
    <col min="6155" max="6155" width="10.28515625" style="231" customWidth="1"/>
    <col min="6156" max="6156" width="11.42578125" style="231" customWidth="1"/>
    <col min="6157" max="6157" width="10.5703125" style="231" customWidth="1"/>
    <col min="6158" max="6158" width="12.7109375" style="231" customWidth="1"/>
    <col min="6159" max="6159" width="11.140625" style="231" customWidth="1"/>
    <col min="6160" max="6160" width="10.7109375" style="231" customWidth="1"/>
    <col min="6161" max="6161" width="10.42578125" style="231" bestFit="1" customWidth="1"/>
    <col min="6162" max="6165" width="9.140625" style="231"/>
    <col min="6166" max="6168" width="9.28515625" style="231" bestFit="1" customWidth="1"/>
    <col min="6169" max="6169" width="10.7109375" style="231" customWidth="1"/>
    <col min="6170" max="6170" width="11.5703125" style="231" customWidth="1"/>
    <col min="6171" max="6171" width="9.28515625" style="231" bestFit="1" customWidth="1"/>
    <col min="6172" max="6172" width="10.42578125" style="231" customWidth="1"/>
    <col min="6173" max="6173" width="11.28515625" style="231" customWidth="1"/>
    <col min="6174" max="6174" width="11.140625" style="231" customWidth="1"/>
    <col min="6175" max="6175" width="9.28515625" style="231" bestFit="1" customWidth="1"/>
    <col min="6176" max="6176" width="11.42578125" style="231" customWidth="1"/>
    <col min="6177" max="6177" width="10.42578125" style="231" customWidth="1"/>
    <col min="6178" max="6178" width="10" style="231" customWidth="1"/>
    <col min="6179" max="6179" width="9.28515625" style="231" bestFit="1" customWidth="1"/>
    <col min="6180" max="6180" width="11.42578125" style="231" customWidth="1"/>
    <col min="6181" max="6181" width="13.85546875" style="231" customWidth="1"/>
    <col min="6182" max="6182" width="10.28515625" style="231" customWidth="1"/>
    <col min="6183" max="6183" width="10.5703125" style="231" customWidth="1"/>
    <col min="6184" max="6188" width="9.28515625" style="231" bestFit="1" customWidth="1"/>
    <col min="6189" max="6189" width="11.85546875" style="231" customWidth="1"/>
    <col min="6190" max="6190" width="9.28515625" style="231" bestFit="1" customWidth="1"/>
    <col min="6191" max="6191" width="12.5703125" style="231" customWidth="1"/>
    <col min="6192" max="6212" width="9.28515625" style="231" bestFit="1" customWidth="1"/>
    <col min="6213" max="6213" width="9.28515625" style="231" customWidth="1"/>
    <col min="6214" max="6218" width="9.28515625" style="231" bestFit="1" customWidth="1"/>
    <col min="6219" max="6219" width="10.85546875" style="231" customWidth="1"/>
    <col min="6220" max="6220" width="11.28515625" style="231" customWidth="1"/>
    <col min="6221" max="6255" width="9.28515625" style="231" bestFit="1" customWidth="1"/>
    <col min="6256" max="6256" width="9.140625" style="231"/>
    <col min="6257" max="6258" width="9.28515625" style="231" bestFit="1" customWidth="1"/>
    <col min="6259" max="6259" width="9.140625" style="231"/>
    <col min="6260" max="6261" width="9.28515625" style="231" bestFit="1" customWidth="1"/>
    <col min="6262" max="6262" width="9.140625" style="231"/>
    <col min="6263" max="6264" width="9.28515625" style="231" bestFit="1" customWidth="1"/>
    <col min="6265" max="6265" width="9.140625" style="231"/>
    <col min="6266" max="6267" width="9.28515625" style="231" bestFit="1" customWidth="1"/>
    <col min="6268" max="6268" width="9.140625" style="231"/>
    <col min="6269" max="6270" width="9.28515625" style="231" bestFit="1" customWidth="1"/>
    <col min="6271" max="6271" width="9.140625" style="231"/>
    <col min="6272" max="6273" width="9.28515625" style="231" bestFit="1" customWidth="1"/>
    <col min="6274" max="6274" width="9.140625" style="231"/>
    <col min="6275" max="6276" width="9.28515625" style="231" bestFit="1" customWidth="1"/>
    <col min="6277" max="6277" width="9.140625" style="231"/>
    <col min="6278" max="6279" width="9.28515625" style="231" bestFit="1" customWidth="1"/>
    <col min="6280" max="6280" width="9.140625" style="231"/>
    <col min="6281" max="6282" width="9.28515625" style="231" bestFit="1" customWidth="1"/>
    <col min="6283" max="6283" width="9.140625" style="231"/>
    <col min="6284" max="6285" width="9.28515625" style="231" bestFit="1" customWidth="1"/>
    <col min="6286" max="6286" width="9.140625" style="231"/>
    <col min="6287" max="6288" width="9.28515625" style="231" bestFit="1" customWidth="1"/>
    <col min="6289" max="6289" width="9.140625" style="231"/>
    <col min="6290" max="6291" width="9.28515625" style="231" bestFit="1" customWidth="1"/>
    <col min="6292" max="6292" width="9.140625" style="231"/>
    <col min="6293" max="6294" width="9.28515625" style="231" bestFit="1" customWidth="1"/>
    <col min="6295" max="6295" width="9.140625" style="231"/>
    <col min="6296" max="6297" width="9.28515625" style="231" bestFit="1" customWidth="1"/>
    <col min="6298" max="6298" width="9.140625" style="231"/>
    <col min="6299" max="6300" width="9.28515625" style="231" bestFit="1" customWidth="1"/>
    <col min="6301" max="6301" width="9.140625" style="231"/>
    <col min="6302" max="6304" width="9.28515625" style="231" bestFit="1" customWidth="1"/>
    <col min="6305" max="6401" width="9.140625" style="231"/>
    <col min="6402" max="6402" width="12.7109375" style="231" customWidth="1"/>
    <col min="6403" max="6403" width="9.28515625" style="231" bestFit="1" customWidth="1"/>
    <col min="6404" max="6404" width="13.5703125" style="231" customWidth="1"/>
    <col min="6405" max="6407" width="14" style="231" customWidth="1"/>
    <col min="6408" max="6408" width="13.140625" style="231" bestFit="1" customWidth="1"/>
    <col min="6409" max="6409" width="11.5703125" style="231" customWidth="1"/>
    <col min="6410" max="6410" width="10.42578125" style="231" customWidth="1"/>
    <col min="6411" max="6411" width="10.28515625" style="231" customWidth="1"/>
    <col min="6412" max="6412" width="11.42578125" style="231" customWidth="1"/>
    <col min="6413" max="6413" width="10.5703125" style="231" customWidth="1"/>
    <col min="6414" max="6414" width="12.7109375" style="231" customWidth="1"/>
    <col min="6415" max="6415" width="11.140625" style="231" customWidth="1"/>
    <col min="6416" max="6416" width="10.7109375" style="231" customWidth="1"/>
    <col min="6417" max="6417" width="10.42578125" style="231" bestFit="1" customWidth="1"/>
    <col min="6418" max="6421" width="9.140625" style="231"/>
    <col min="6422" max="6424" width="9.28515625" style="231" bestFit="1" customWidth="1"/>
    <col min="6425" max="6425" width="10.7109375" style="231" customWidth="1"/>
    <col min="6426" max="6426" width="11.5703125" style="231" customWidth="1"/>
    <col min="6427" max="6427" width="9.28515625" style="231" bestFit="1" customWidth="1"/>
    <col min="6428" max="6428" width="10.42578125" style="231" customWidth="1"/>
    <col min="6429" max="6429" width="11.28515625" style="231" customWidth="1"/>
    <col min="6430" max="6430" width="11.140625" style="231" customWidth="1"/>
    <col min="6431" max="6431" width="9.28515625" style="231" bestFit="1" customWidth="1"/>
    <col min="6432" max="6432" width="11.42578125" style="231" customWidth="1"/>
    <col min="6433" max="6433" width="10.42578125" style="231" customWidth="1"/>
    <col min="6434" max="6434" width="10" style="231" customWidth="1"/>
    <col min="6435" max="6435" width="9.28515625" style="231" bestFit="1" customWidth="1"/>
    <col min="6436" max="6436" width="11.42578125" style="231" customWidth="1"/>
    <col min="6437" max="6437" width="13.85546875" style="231" customWidth="1"/>
    <col min="6438" max="6438" width="10.28515625" style="231" customWidth="1"/>
    <col min="6439" max="6439" width="10.5703125" style="231" customWidth="1"/>
    <col min="6440" max="6444" width="9.28515625" style="231" bestFit="1" customWidth="1"/>
    <col min="6445" max="6445" width="11.85546875" style="231" customWidth="1"/>
    <col min="6446" max="6446" width="9.28515625" style="231" bestFit="1" customWidth="1"/>
    <col min="6447" max="6447" width="12.5703125" style="231" customWidth="1"/>
    <col min="6448" max="6468" width="9.28515625" style="231" bestFit="1" customWidth="1"/>
    <col min="6469" max="6469" width="9.28515625" style="231" customWidth="1"/>
    <col min="6470" max="6474" width="9.28515625" style="231" bestFit="1" customWidth="1"/>
    <col min="6475" max="6475" width="10.85546875" style="231" customWidth="1"/>
    <col min="6476" max="6476" width="11.28515625" style="231" customWidth="1"/>
    <col min="6477" max="6511" width="9.28515625" style="231" bestFit="1" customWidth="1"/>
    <col min="6512" max="6512" width="9.140625" style="231"/>
    <col min="6513" max="6514" width="9.28515625" style="231" bestFit="1" customWidth="1"/>
    <col min="6515" max="6515" width="9.140625" style="231"/>
    <col min="6516" max="6517" width="9.28515625" style="231" bestFit="1" customWidth="1"/>
    <col min="6518" max="6518" width="9.140625" style="231"/>
    <col min="6519" max="6520" width="9.28515625" style="231" bestFit="1" customWidth="1"/>
    <col min="6521" max="6521" width="9.140625" style="231"/>
    <col min="6522" max="6523" width="9.28515625" style="231" bestFit="1" customWidth="1"/>
    <col min="6524" max="6524" width="9.140625" style="231"/>
    <col min="6525" max="6526" width="9.28515625" style="231" bestFit="1" customWidth="1"/>
    <col min="6527" max="6527" width="9.140625" style="231"/>
    <col min="6528" max="6529" width="9.28515625" style="231" bestFit="1" customWidth="1"/>
    <col min="6530" max="6530" width="9.140625" style="231"/>
    <col min="6531" max="6532" width="9.28515625" style="231" bestFit="1" customWidth="1"/>
    <col min="6533" max="6533" width="9.140625" style="231"/>
    <col min="6534" max="6535" width="9.28515625" style="231" bestFit="1" customWidth="1"/>
    <col min="6536" max="6536" width="9.140625" style="231"/>
    <col min="6537" max="6538" width="9.28515625" style="231" bestFit="1" customWidth="1"/>
    <col min="6539" max="6539" width="9.140625" style="231"/>
    <col min="6540" max="6541" width="9.28515625" style="231" bestFit="1" customWidth="1"/>
    <col min="6542" max="6542" width="9.140625" style="231"/>
    <col min="6543" max="6544" width="9.28515625" style="231" bestFit="1" customWidth="1"/>
    <col min="6545" max="6545" width="9.140625" style="231"/>
    <col min="6546" max="6547" width="9.28515625" style="231" bestFit="1" customWidth="1"/>
    <col min="6548" max="6548" width="9.140625" style="231"/>
    <col min="6549" max="6550" width="9.28515625" style="231" bestFit="1" customWidth="1"/>
    <col min="6551" max="6551" width="9.140625" style="231"/>
    <col min="6552" max="6553" width="9.28515625" style="231" bestFit="1" customWidth="1"/>
    <col min="6554" max="6554" width="9.140625" style="231"/>
    <col min="6555" max="6556" width="9.28515625" style="231" bestFit="1" customWidth="1"/>
    <col min="6557" max="6557" width="9.140625" style="231"/>
    <col min="6558" max="6560" width="9.28515625" style="231" bestFit="1" customWidth="1"/>
    <col min="6561" max="6657" width="9.140625" style="231"/>
    <col min="6658" max="6658" width="12.7109375" style="231" customWidth="1"/>
    <col min="6659" max="6659" width="9.28515625" style="231" bestFit="1" customWidth="1"/>
    <col min="6660" max="6660" width="13.5703125" style="231" customWidth="1"/>
    <col min="6661" max="6663" width="14" style="231" customWidth="1"/>
    <col min="6664" max="6664" width="13.140625" style="231" bestFit="1" customWidth="1"/>
    <col min="6665" max="6665" width="11.5703125" style="231" customWidth="1"/>
    <col min="6666" max="6666" width="10.42578125" style="231" customWidth="1"/>
    <col min="6667" max="6667" width="10.28515625" style="231" customWidth="1"/>
    <col min="6668" max="6668" width="11.42578125" style="231" customWidth="1"/>
    <col min="6669" max="6669" width="10.5703125" style="231" customWidth="1"/>
    <col min="6670" max="6670" width="12.7109375" style="231" customWidth="1"/>
    <col min="6671" max="6671" width="11.140625" style="231" customWidth="1"/>
    <col min="6672" max="6672" width="10.7109375" style="231" customWidth="1"/>
    <col min="6673" max="6673" width="10.42578125" style="231" bestFit="1" customWidth="1"/>
    <col min="6674" max="6677" width="9.140625" style="231"/>
    <col min="6678" max="6680" width="9.28515625" style="231" bestFit="1" customWidth="1"/>
    <col min="6681" max="6681" width="10.7109375" style="231" customWidth="1"/>
    <col min="6682" max="6682" width="11.5703125" style="231" customWidth="1"/>
    <col min="6683" max="6683" width="9.28515625" style="231" bestFit="1" customWidth="1"/>
    <col min="6684" max="6684" width="10.42578125" style="231" customWidth="1"/>
    <col min="6685" max="6685" width="11.28515625" style="231" customWidth="1"/>
    <col min="6686" max="6686" width="11.140625" style="231" customWidth="1"/>
    <col min="6687" max="6687" width="9.28515625" style="231" bestFit="1" customWidth="1"/>
    <col min="6688" max="6688" width="11.42578125" style="231" customWidth="1"/>
    <col min="6689" max="6689" width="10.42578125" style="231" customWidth="1"/>
    <col min="6690" max="6690" width="10" style="231" customWidth="1"/>
    <col min="6691" max="6691" width="9.28515625" style="231" bestFit="1" customWidth="1"/>
    <col min="6692" max="6692" width="11.42578125" style="231" customWidth="1"/>
    <col min="6693" max="6693" width="13.85546875" style="231" customWidth="1"/>
    <col min="6694" max="6694" width="10.28515625" style="231" customWidth="1"/>
    <col min="6695" max="6695" width="10.5703125" style="231" customWidth="1"/>
    <col min="6696" max="6700" width="9.28515625" style="231" bestFit="1" customWidth="1"/>
    <col min="6701" max="6701" width="11.85546875" style="231" customWidth="1"/>
    <col min="6702" max="6702" width="9.28515625" style="231" bestFit="1" customWidth="1"/>
    <col min="6703" max="6703" width="12.5703125" style="231" customWidth="1"/>
    <col min="6704" max="6724" width="9.28515625" style="231" bestFit="1" customWidth="1"/>
    <col min="6725" max="6725" width="9.28515625" style="231" customWidth="1"/>
    <col min="6726" max="6730" width="9.28515625" style="231" bestFit="1" customWidth="1"/>
    <col min="6731" max="6731" width="10.85546875" style="231" customWidth="1"/>
    <col min="6732" max="6732" width="11.28515625" style="231" customWidth="1"/>
    <col min="6733" max="6767" width="9.28515625" style="231" bestFit="1" customWidth="1"/>
    <col min="6768" max="6768" width="9.140625" style="231"/>
    <col min="6769" max="6770" width="9.28515625" style="231" bestFit="1" customWidth="1"/>
    <col min="6771" max="6771" width="9.140625" style="231"/>
    <col min="6772" max="6773" width="9.28515625" style="231" bestFit="1" customWidth="1"/>
    <col min="6774" max="6774" width="9.140625" style="231"/>
    <col min="6775" max="6776" width="9.28515625" style="231" bestFit="1" customWidth="1"/>
    <col min="6777" max="6777" width="9.140625" style="231"/>
    <col min="6778" max="6779" width="9.28515625" style="231" bestFit="1" customWidth="1"/>
    <col min="6780" max="6780" width="9.140625" style="231"/>
    <col min="6781" max="6782" width="9.28515625" style="231" bestFit="1" customWidth="1"/>
    <col min="6783" max="6783" width="9.140625" style="231"/>
    <col min="6784" max="6785" width="9.28515625" style="231" bestFit="1" customWidth="1"/>
    <col min="6786" max="6786" width="9.140625" style="231"/>
    <col min="6787" max="6788" width="9.28515625" style="231" bestFit="1" customWidth="1"/>
    <col min="6789" max="6789" width="9.140625" style="231"/>
    <col min="6790" max="6791" width="9.28515625" style="231" bestFit="1" customWidth="1"/>
    <col min="6792" max="6792" width="9.140625" style="231"/>
    <col min="6793" max="6794" width="9.28515625" style="231" bestFit="1" customWidth="1"/>
    <col min="6795" max="6795" width="9.140625" style="231"/>
    <col min="6796" max="6797" width="9.28515625" style="231" bestFit="1" customWidth="1"/>
    <col min="6798" max="6798" width="9.140625" style="231"/>
    <col min="6799" max="6800" width="9.28515625" style="231" bestFit="1" customWidth="1"/>
    <col min="6801" max="6801" width="9.140625" style="231"/>
    <col min="6802" max="6803" width="9.28515625" style="231" bestFit="1" customWidth="1"/>
    <col min="6804" max="6804" width="9.140625" style="231"/>
    <col min="6805" max="6806" width="9.28515625" style="231" bestFit="1" customWidth="1"/>
    <col min="6807" max="6807" width="9.140625" style="231"/>
    <col min="6808" max="6809" width="9.28515625" style="231" bestFit="1" customWidth="1"/>
    <col min="6810" max="6810" width="9.140625" style="231"/>
    <col min="6811" max="6812" width="9.28515625" style="231" bestFit="1" customWidth="1"/>
    <col min="6813" max="6813" width="9.140625" style="231"/>
    <col min="6814" max="6816" width="9.28515625" style="231" bestFit="1" customWidth="1"/>
    <col min="6817" max="6913" width="9.140625" style="231"/>
    <col min="6914" max="6914" width="12.7109375" style="231" customWidth="1"/>
    <col min="6915" max="6915" width="9.28515625" style="231" bestFit="1" customWidth="1"/>
    <col min="6916" max="6916" width="13.5703125" style="231" customWidth="1"/>
    <col min="6917" max="6919" width="14" style="231" customWidth="1"/>
    <col min="6920" max="6920" width="13.140625" style="231" bestFit="1" customWidth="1"/>
    <col min="6921" max="6921" width="11.5703125" style="231" customWidth="1"/>
    <col min="6922" max="6922" width="10.42578125" style="231" customWidth="1"/>
    <col min="6923" max="6923" width="10.28515625" style="231" customWidth="1"/>
    <col min="6924" max="6924" width="11.42578125" style="231" customWidth="1"/>
    <col min="6925" max="6925" width="10.5703125" style="231" customWidth="1"/>
    <col min="6926" max="6926" width="12.7109375" style="231" customWidth="1"/>
    <col min="6927" max="6927" width="11.140625" style="231" customWidth="1"/>
    <col min="6928" max="6928" width="10.7109375" style="231" customWidth="1"/>
    <col min="6929" max="6929" width="10.42578125" style="231" bestFit="1" customWidth="1"/>
    <col min="6930" max="6933" width="9.140625" style="231"/>
    <col min="6934" max="6936" width="9.28515625" style="231" bestFit="1" customWidth="1"/>
    <col min="6937" max="6937" width="10.7109375" style="231" customWidth="1"/>
    <col min="6938" max="6938" width="11.5703125" style="231" customWidth="1"/>
    <col min="6939" max="6939" width="9.28515625" style="231" bestFit="1" customWidth="1"/>
    <col min="6940" max="6940" width="10.42578125" style="231" customWidth="1"/>
    <col min="6941" max="6941" width="11.28515625" style="231" customWidth="1"/>
    <col min="6942" max="6942" width="11.140625" style="231" customWidth="1"/>
    <col min="6943" max="6943" width="9.28515625" style="231" bestFit="1" customWidth="1"/>
    <col min="6944" max="6944" width="11.42578125" style="231" customWidth="1"/>
    <col min="6945" max="6945" width="10.42578125" style="231" customWidth="1"/>
    <col min="6946" max="6946" width="10" style="231" customWidth="1"/>
    <col min="6947" max="6947" width="9.28515625" style="231" bestFit="1" customWidth="1"/>
    <col min="6948" max="6948" width="11.42578125" style="231" customWidth="1"/>
    <col min="6949" max="6949" width="13.85546875" style="231" customWidth="1"/>
    <col min="6950" max="6950" width="10.28515625" style="231" customWidth="1"/>
    <col min="6951" max="6951" width="10.5703125" style="231" customWidth="1"/>
    <col min="6952" max="6956" width="9.28515625" style="231" bestFit="1" customWidth="1"/>
    <col min="6957" max="6957" width="11.85546875" style="231" customWidth="1"/>
    <col min="6958" max="6958" width="9.28515625" style="231" bestFit="1" customWidth="1"/>
    <col min="6959" max="6959" width="12.5703125" style="231" customWidth="1"/>
    <col min="6960" max="6980" width="9.28515625" style="231" bestFit="1" customWidth="1"/>
    <col min="6981" max="6981" width="9.28515625" style="231" customWidth="1"/>
    <col min="6982" max="6986" width="9.28515625" style="231" bestFit="1" customWidth="1"/>
    <col min="6987" max="6987" width="10.85546875" style="231" customWidth="1"/>
    <col min="6988" max="6988" width="11.28515625" style="231" customWidth="1"/>
    <col min="6989" max="7023" width="9.28515625" style="231" bestFit="1" customWidth="1"/>
    <col min="7024" max="7024" width="9.140625" style="231"/>
    <col min="7025" max="7026" width="9.28515625" style="231" bestFit="1" customWidth="1"/>
    <col min="7027" max="7027" width="9.140625" style="231"/>
    <col min="7028" max="7029" width="9.28515625" style="231" bestFit="1" customWidth="1"/>
    <col min="7030" max="7030" width="9.140625" style="231"/>
    <col min="7031" max="7032" width="9.28515625" style="231" bestFit="1" customWidth="1"/>
    <col min="7033" max="7033" width="9.140625" style="231"/>
    <col min="7034" max="7035" width="9.28515625" style="231" bestFit="1" customWidth="1"/>
    <col min="7036" max="7036" width="9.140625" style="231"/>
    <col min="7037" max="7038" width="9.28515625" style="231" bestFit="1" customWidth="1"/>
    <col min="7039" max="7039" width="9.140625" style="231"/>
    <col min="7040" max="7041" width="9.28515625" style="231" bestFit="1" customWidth="1"/>
    <col min="7042" max="7042" width="9.140625" style="231"/>
    <col min="7043" max="7044" width="9.28515625" style="231" bestFit="1" customWidth="1"/>
    <col min="7045" max="7045" width="9.140625" style="231"/>
    <col min="7046" max="7047" width="9.28515625" style="231" bestFit="1" customWidth="1"/>
    <col min="7048" max="7048" width="9.140625" style="231"/>
    <col min="7049" max="7050" width="9.28515625" style="231" bestFit="1" customWidth="1"/>
    <col min="7051" max="7051" width="9.140625" style="231"/>
    <col min="7052" max="7053" width="9.28515625" style="231" bestFit="1" customWidth="1"/>
    <col min="7054" max="7054" width="9.140625" style="231"/>
    <col min="7055" max="7056" width="9.28515625" style="231" bestFit="1" customWidth="1"/>
    <col min="7057" max="7057" width="9.140625" style="231"/>
    <col min="7058" max="7059" width="9.28515625" style="231" bestFit="1" customWidth="1"/>
    <col min="7060" max="7060" width="9.140625" style="231"/>
    <col min="7061" max="7062" width="9.28515625" style="231" bestFit="1" customWidth="1"/>
    <col min="7063" max="7063" width="9.140625" style="231"/>
    <col min="7064" max="7065" width="9.28515625" style="231" bestFit="1" customWidth="1"/>
    <col min="7066" max="7066" width="9.140625" style="231"/>
    <col min="7067" max="7068" width="9.28515625" style="231" bestFit="1" customWidth="1"/>
    <col min="7069" max="7069" width="9.140625" style="231"/>
    <col min="7070" max="7072" width="9.28515625" style="231" bestFit="1" customWidth="1"/>
    <col min="7073" max="7169" width="9.140625" style="231"/>
    <col min="7170" max="7170" width="12.7109375" style="231" customWidth="1"/>
    <col min="7171" max="7171" width="9.28515625" style="231" bestFit="1" customWidth="1"/>
    <col min="7172" max="7172" width="13.5703125" style="231" customWidth="1"/>
    <col min="7173" max="7175" width="14" style="231" customWidth="1"/>
    <col min="7176" max="7176" width="13.140625" style="231" bestFit="1" customWidth="1"/>
    <col min="7177" max="7177" width="11.5703125" style="231" customWidth="1"/>
    <col min="7178" max="7178" width="10.42578125" style="231" customWidth="1"/>
    <col min="7179" max="7179" width="10.28515625" style="231" customWidth="1"/>
    <col min="7180" max="7180" width="11.42578125" style="231" customWidth="1"/>
    <col min="7181" max="7181" width="10.5703125" style="231" customWidth="1"/>
    <col min="7182" max="7182" width="12.7109375" style="231" customWidth="1"/>
    <col min="7183" max="7183" width="11.140625" style="231" customWidth="1"/>
    <col min="7184" max="7184" width="10.7109375" style="231" customWidth="1"/>
    <col min="7185" max="7185" width="10.42578125" style="231" bestFit="1" customWidth="1"/>
    <col min="7186" max="7189" width="9.140625" style="231"/>
    <col min="7190" max="7192" width="9.28515625" style="231" bestFit="1" customWidth="1"/>
    <col min="7193" max="7193" width="10.7109375" style="231" customWidth="1"/>
    <col min="7194" max="7194" width="11.5703125" style="231" customWidth="1"/>
    <col min="7195" max="7195" width="9.28515625" style="231" bestFit="1" customWidth="1"/>
    <col min="7196" max="7196" width="10.42578125" style="231" customWidth="1"/>
    <col min="7197" max="7197" width="11.28515625" style="231" customWidth="1"/>
    <col min="7198" max="7198" width="11.140625" style="231" customWidth="1"/>
    <col min="7199" max="7199" width="9.28515625" style="231" bestFit="1" customWidth="1"/>
    <col min="7200" max="7200" width="11.42578125" style="231" customWidth="1"/>
    <col min="7201" max="7201" width="10.42578125" style="231" customWidth="1"/>
    <col min="7202" max="7202" width="10" style="231" customWidth="1"/>
    <col min="7203" max="7203" width="9.28515625" style="231" bestFit="1" customWidth="1"/>
    <col min="7204" max="7204" width="11.42578125" style="231" customWidth="1"/>
    <col min="7205" max="7205" width="13.85546875" style="231" customWidth="1"/>
    <col min="7206" max="7206" width="10.28515625" style="231" customWidth="1"/>
    <col min="7207" max="7207" width="10.5703125" style="231" customWidth="1"/>
    <col min="7208" max="7212" width="9.28515625" style="231" bestFit="1" customWidth="1"/>
    <col min="7213" max="7213" width="11.85546875" style="231" customWidth="1"/>
    <col min="7214" max="7214" width="9.28515625" style="231" bestFit="1" customWidth="1"/>
    <col min="7215" max="7215" width="12.5703125" style="231" customWidth="1"/>
    <col min="7216" max="7236" width="9.28515625" style="231" bestFit="1" customWidth="1"/>
    <col min="7237" max="7237" width="9.28515625" style="231" customWidth="1"/>
    <col min="7238" max="7242" width="9.28515625" style="231" bestFit="1" customWidth="1"/>
    <col min="7243" max="7243" width="10.85546875" style="231" customWidth="1"/>
    <col min="7244" max="7244" width="11.28515625" style="231" customWidth="1"/>
    <col min="7245" max="7279" width="9.28515625" style="231" bestFit="1" customWidth="1"/>
    <col min="7280" max="7280" width="9.140625" style="231"/>
    <col min="7281" max="7282" width="9.28515625" style="231" bestFit="1" customWidth="1"/>
    <col min="7283" max="7283" width="9.140625" style="231"/>
    <col min="7284" max="7285" width="9.28515625" style="231" bestFit="1" customWidth="1"/>
    <col min="7286" max="7286" width="9.140625" style="231"/>
    <col min="7287" max="7288" width="9.28515625" style="231" bestFit="1" customWidth="1"/>
    <col min="7289" max="7289" width="9.140625" style="231"/>
    <col min="7290" max="7291" width="9.28515625" style="231" bestFit="1" customWidth="1"/>
    <col min="7292" max="7292" width="9.140625" style="231"/>
    <col min="7293" max="7294" width="9.28515625" style="231" bestFit="1" customWidth="1"/>
    <col min="7295" max="7295" width="9.140625" style="231"/>
    <col min="7296" max="7297" width="9.28515625" style="231" bestFit="1" customWidth="1"/>
    <col min="7298" max="7298" width="9.140625" style="231"/>
    <col min="7299" max="7300" width="9.28515625" style="231" bestFit="1" customWidth="1"/>
    <col min="7301" max="7301" width="9.140625" style="231"/>
    <col min="7302" max="7303" width="9.28515625" style="231" bestFit="1" customWidth="1"/>
    <col min="7304" max="7304" width="9.140625" style="231"/>
    <col min="7305" max="7306" width="9.28515625" style="231" bestFit="1" customWidth="1"/>
    <col min="7307" max="7307" width="9.140625" style="231"/>
    <col min="7308" max="7309" width="9.28515625" style="231" bestFit="1" customWidth="1"/>
    <col min="7310" max="7310" width="9.140625" style="231"/>
    <col min="7311" max="7312" width="9.28515625" style="231" bestFit="1" customWidth="1"/>
    <col min="7313" max="7313" width="9.140625" style="231"/>
    <col min="7314" max="7315" width="9.28515625" style="231" bestFit="1" customWidth="1"/>
    <col min="7316" max="7316" width="9.140625" style="231"/>
    <col min="7317" max="7318" width="9.28515625" style="231" bestFit="1" customWidth="1"/>
    <col min="7319" max="7319" width="9.140625" style="231"/>
    <col min="7320" max="7321" width="9.28515625" style="231" bestFit="1" customWidth="1"/>
    <col min="7322" max="7322" width="9.140625" style="231"/>
    <col min="7323" max="7324" width="9.28515625" style="231" bestFit="1" customWidth="1"/>
    <col min="7325" max="7325" width="9.140625" style="231"/>
    <col min="7326" max="7328" width="9.28515625" style="231" bestFit="1" customWidth="1"/>
    <col min="7329" max="7425" width="9.140625" style="231"/>
    <col min="7426" max="7426" width="12.7109375" style="231" customWidth="1"/>
    <col min="7427" max="7427" width="9.28515625" style="231" bestFit="1" customWidth="1"/>
    <col min="7428" max="7428" width="13.5703125" style="231" customWidth="1"/>
    <col min="7429" max="7431" width="14" style="231" customWidth="1"/>
    <col min="7432" max="7432" width="13.140625" style="231" bestFit="1" customWidth="1"/>
    <col min="7433" max="7433" width="11.5703125" style="231" customWidth="1"/>
    <col min="7434" max="7434" width="10.42578125" style="231" customWidth="1"/>
    <col min="7435" max="7435" width="10.28515625" style="231" customWidth="1"/>
    <col min="7436" max="7436" width="11.42578125" style="231" customWidth="1"/>
    <col min="7437" max="7437" width="10.5703125" style="231" customWidth="1"/>
    <col min="7438" max="7438" width="12.7109375" style="231" customWidth="1"/>
    <col min="7439" max="7439" width="11.140625" style="231" customWidth="1"/>
    <col min="7440" max="7440" width="10.7109375" style="231" customWidth="1"/>
    <col min="7441" max="7441" width="10.42578125" style="231" bestFit="1" customWidth="1"/>
    <col min="7442" max="7445" width="9.140625" style="231"/>
    <col min="7446" max="7448" width="9.28515625" style="231" bestFit="1" customWidth="1"/>
    <col min="7449" max="7449" width="10.7109375" style="231" customWidth="1"/>
    <col min="7450" max="7450" width="11.5703125" style="231" customWidth="1"/>
    <col min="7451" max="7451" width="9.28515625" style="231" bestFit="1" customWidth="1"/>
    <col min="7452" max="7452" width="10.42578125" style="231" customWidth="1"/>
    <col min="7453" max="7453" width="11.28515625" style="231" customWidth="1"/>
    <col min="7454" max="7454" width="11.140625" style="231" customWidth="1"/>
    <col min="7455" max="7455" width="9.28515625" style="231" bestFit="1" customWidth="1"/>
    <col min="7456" max="7456" width="11.42578125" style="231" customWidth="1"/>
    <col min="7457" max="7457" width="10.42578125" style="231" customWidth="1"/>
    <col min="7458" max="7458" width="10" style="231" customWidth="1"/>
    <col min="7459" max="7459" width="9.28515625" style="231" bestFit="1" customWidth="1"/>
    <col min="7460" max="7460" width="11.42578125" style="231" customWidth="1"/>
    <col min="7461" max="7461" width="13.85546875" style="231" customWidth="1"/>
    <col min="7462" max="7462" width="10.28515625" style="231" customWidth="1"/>
    <col min="7463" max="7463" width="10.5703125" style="231" customWidth="1"/>
    <col min="7464" max="7468" width="9.28515625" style="231" bestFit="1" customWidth="1"/>
    <col min="7469" max="7469" width="11.85546875" style="231" customWidth="1"/>
    <col min="7470" max="7470" width="9.28515625" style="231" bestFit="1" customWidth="1"/>
    <col min="7471" max="7471" width="12.5703125" style="231" customWidth="1"/>
    <col min="7472" max="7492" width="9.28515625" style="231" bestFit="1" customWidth="1"/>
    <col min="7493" max="7493" width="9.28515625" style="231" customWidth="1"/>
    <col min="7494" max="7498" width="9.28515625" style="231" bestFit="1" customWidth="1"/>
    <col min="7499" max="7499" width="10.85546875" style="231" customWidth="1"/>
    <col min="7500" max="7500" width="11.28515625" style="231" customWidth="1"/>
    <col min="7501" max="7535" width="9.28515625" style="231" bestFit="1" customWidth="1"/>
    <col min="7536" max="7536" width="9.140625" style="231"/>
    <col min="7537" max="7538" width="9.28515625" style="231" bestFit="1" customWidth="1"/>
    <col min="7539" max="7539" width="9.140625" style="231"/>
    <col min="7540" max="7541" width="9.28515625" style="231" bestFit="1" customWidth="1"/>
    <col min="7542" max="7542" width="9.140625" style="231"/>
    <col min="7543" max="7544" width="9.28515625" style="231" bestFit="1" customWidth="1"/>
    <col min="7545" max="7545" width="9.140625" style="231"/>
    <col min="7546" max="7547" width="9.28515625" style="231" bestFit="1" customWidth="1"/>
    <col min="7548" max="7548" width="9.140625" style="231"/>
    <col min="7549" max="7550" width="9.28515625" style="231" bestFit="1" customWidth="1"/>
    <col min="7551" max="7551" width="9.140625" style="231"/>
    <col min="7552" max="7553" width="9.28515625" style="231" bestFit="1" customWidth="1"/>
    <col min="7554" max="7554" width="9.140625" style="231"/>
    <col min="7555" max="7556" width="9.28515625" style="231" bestFit="1" customWidth="1"/>
    <col min="7557" max="7557" width="9.140625" style="231"/>
    <col min="7558" max="7559" width="9.28515625" style="231" bestFit="1" customWidth="1"/>
    <col min="7560" max="7560" width="9.140625" style="231"/>
    <col min="7561" max="7562" width="9.28515625" style="231" bestFit="1" customWidth="1"/>
    <col min="7563" max="7563" width="9.140625" style="231"/>
    <col min="7564" max="7565" width="9.28515625" style="231" bestFit="1" customWidth="1"/>
    <col min="7566" max="7566" width="9.140625" style="231"/>
    <col min="7567" max="7568" width="9.28515625" style="231" bestFit="1" customWidth="1"/>
    <col min="7569" max="7569" width="9.140625" style="231"/>
    <col min="7570" max="7571" width="9.28515625" style="231" bestFit="1" customWidth="1"/>
    <col min="7572" max="7572" width="9.140625" style="231"/>
    <col min="7573" max="7574" width="9.28515625" style="231" bestFit="1" customWidth="1"/>
    <col min="7575" max="7575" width="9.140625" style="231"/>
    <col min="7576" max="7577" width="9.28515625" style="231" bestFit="1" customWidth="1"/>
    <col min="7578" max="7578" width="9.140625" style="231"/>
    <col min="7579" max="7580" width="9.28515625" style="231" bestFit="1" customWidth="1"/>
    <col min="7581" max="7581" width="9.140625" style="231"/>
    <col min="7582" max="7584" width="9.28515625" style="231" bestFit="1" customWidth="1"/>
    <col min="7585" max="7681" width="9.140625" style="231"/>
    <col min="7682" max="7682" width="12.7109375" style="231" customWidth="1"/>
    <col min="7683" max="7683" width="9.28515625" style="231" bestFit="1" customWidth="1"/>
    <col min="7684" max="7684" width="13.5703125" style="231" customWidth="1"/>
    <col min="7685" max="7687" width="14" style="231" customWidth="1"/>
    <col min="7688" max="7688" width="13.140625" style="231" bestFit="1" customWidth="1"/>
    <col min="7689" max="7689" width="11.5703125" style="231" customWidth="1"/>
    <col min="7690" max="7690" width="10.42578125" style="231" customWidth="1"/>
    <col min="7691" max="7691" width="10.28515625" style="231" customWidth="1"/>
    <col min="7692" max="7692" width="11.42578125" style="231" customWidth="1"/>
    <col min="7693" max="7693" width="10.5703125" style="231" customWidth="1"/>
    <col min="7694" max="7694" width="12.7109375" style="231" customWidth="1"/>
    <col min="7695" max="7695" width="11.140625" style="231" customWidth="1"/>
    <col min="7696" max="7696" width="10.7109375" style="231" customWidth="1"/>
    <col min="7697" max="7697" width="10.42578125" style="231" bestFit="1" customWidth="1"/>
    <col min="7698" max="7701" width="9.140625" style="231"/>
    <col min="7702" max="7704" width="9.28515625" style="231" bestFit="1" customWidth="1"/>
    <col min="7705" max="7705" width="10.7109375" style="231" customWidth="1"/>
    <col min="7706" max="7706" width="11.5703125" style="231" customWidth="1"/>
    <col min="7707" max="7707" width="9.28515625" style="231" bestFit="1" customWidth="1"/>
    <col min="7708" max="7708" width="10.42578125" style="231" customWidth="1"/>
    <col min="7709" max="7709" width="11.28515625" style="231" customWidth="1"/>
    <col min="7710" max="7710" width="11.140625" style="231" customWidth="1"/>
    <col min="7711" max="7711" width="9.28515625" style="231" bestFit="1" customWidth="1"/>
    <col min="7712" max="7712" width="11.42578125" style="231" customWidth="1"/>
    <col min="7713" max="7713" width="10.42578125" style="231" customWidth="1"/>
    <col min="7714" max="7714" width="10" style="231" customWidth="1"/>
    <col min="7715" max="7715" width="9.28515625" style="231" bestFit="1" customWidth="1"/>
    <col min="7716" max="7716" width="11.42578125" style="231" customWidth="1"/>
    <col min="7717" max="7717" width="13.85546875" style="231" customWidth="1"/>
    <col min="7718" max="7718" width="10.28515625" style="231" customWidth="1"/>
    <col min="7719" max="7719" width="10.5703125" style="231" customWidth="1"/>
    <col min="7720" max="7724" width="9.28515625" style="231" bestFit="1" customWidth="1"/>
    <col min="7725" max="7725" width="11.85546875" style="231" customWidth="1"/>
    <col min="7726" max="7726" width="9.28515625" style="231" bestFit="1" customWidth="1"/>
    <col min="7727" max="7727" width="12.5703125" style="231" customWidth="1"/>
    <col min="7728" max="7748" width="9.28515625" style="231" bestFit="1" customWidth="1"/>
    <col min="7749" max="7749" width="9.28515625" style="231" customWidth="1"/>
    <col min="7750" max="7754" width="9.28515625" style="231" bestFit="1" customWidth="1"/>
    <col min="7755" max="7755" width="10.85546875" style="231" customWidth="1"/>
    <col min="7756" max="7756" width="11.28515625" style="231" customWidth="1"/>
    <col min="7757" max="7791" width="9.28515625" style="231" bestFit="1" customWidth="1"/>
    <col min="7792" max="7792" width="9.140625" style="231"/>
    <col min="7793" max="7794" width="9.28515625" style="231" bestFit="1" customWidth="1"/>
    <col min="7795" max="7795" width="9.140625" style="231"/>
    <col min="7796" max="7797" width="9.28515625" style="231" bestFit="1" customWidth="1"/>
    <col min="7798" max="7798" width="9.140625" style="231"/>
    <col min="7799" max="7800" width="9.28515625" style="231" bestFit="1" customWidth="1"/>
    <col min="7801" max="7801" width="9.140625" style="231"/>
    <col min="7802" max="7803" width="9.28515625" style="231" bestFit="1" customWidth="1"/>
    <col min="7804" max="7804" width="9.140625" style="231"/>
    <col min="7805" max="7806" width="9.28515625" style="231" bestFit="1" customWidth="1"/>
    <col min="7807" max="7807" width="9.140625" style="231"/>
    <col min="7808" max="7809" width="9.28515625" style="231" bestFit="1" customWidth="1"/>
    <col min="7810" max="7810" width="9.140625" style="231"/>
    <col min="7811" max="7812" width="9.28515625" style="231" bestFit="1" customWidth="1"/>
    <col min="7813" max="7813" width="9.140625" style="231"/>
    <col min="7814" max="7815" width="9.28515625" style="231" bestFit="1" customWidth="1"/>
    <col min="7816" max="7816" width="9.140625" style="231"/>
    <col min="7817" max="7818" width="9.28515625" style="231" bestFit="1" customWidth="1"/>
    <col min="7819" max="7819" width="9.140625" style="231"/>
    <col min="7820" max="7821" width="9.28515625" style="231" bestFit="1" customWidth="1"/>
    <col min="7822" max="7822" width="9.140625" style="231"/>
    <col min="7823" max="7824" width="9.28515625" style="231" bestFit="1" customWidth="1"/>
    <col min="7825" max="7825" width="9.140625" style="231"/>
    <col min="7826" max="7827" width="9.28515625" style="231" bestFit="1" customWidth="1"/>
    <col min="7828" max="7828" width="9.140625" style="231"/>
    <col min="7829" max="7830" width="9.28515625" style="231" bestFit="1" customWidth="1"/>
    <col min="7831" max="7831" width="9.140625" style="231"/>
    <col min="7832" max="7833" width="9.28515625" style="231" bestFit="1" customWidth="1"/>
    <col min="7834" max="7834" width="9.140625" style="231"/>
    <col min="7835" max="7836" width="9.28515625" style="231" bestFit="1" customWidth="1"/>
    <col min="7837" max="7837" width="9.140625" style="231"/>
    <col min="7838" max="7840" width="9.28515625" style="231" bestFit="1" customWidth="1"/>
    <col min="7841" max="7937" width="9.140625" style="231"/>
    <col min="7938" max="7938" width="12.7109375" style="231" customWidth="1"/>
    <col min="7939" max="7939" width="9.28515625" style="231" bestFit="1" customWidth="1"/>
    <col min="7940" max="7940" width="13.5703125" style="231" customWidth="1"/>
    <col min="7941" max="7943" width="14" style="231" customWidth="1"/>
    <col min="7944" max="7944" width="13.140625" style="231" bestFit="1" customWidth="1"/>
    <col min="7945" max="7945" width="11.5703125" style="231" customWidth="1"/>
    <col min="7946" max="7946" width="10.42578125" style="231" customWidth="1"/>
    <col min="7947" max="7947" width="10.28515625" style="231" customWidth="1"/>
    <col min="7948" max="7948" width="11.42578125" style="231" customWidth="1"/>
    <col min="7949" max="7949" width="10.5703125" style="231" customWidth="1"/>
    <col min="7950" max="7950" width="12.7109375" style="231" customWidth="1"/>
    <col min="7951" max="7951" width="11.140625" style="231" customWidth="1"/>
    <col min="7952" max="7952" width="10.7109375" style="231" customWidth="1"/>
    <col min="7953" max="7953" width="10.42578125" style="231" bestFit="1" customWidth="1"/>
    <col min="7954" max="7957" width="9.140625" style="231"/>
    <col min="7958" max="7960" width="9.28515625" style="231" bestFit="1" customWidth="1"/>
    <col min="7961" max="7961" width="10.7109375" style="231" customWidth="1"/>
    <col min="7962" max="7962" width="11.5703125" style="231" customWidth="1"/>
    <col min="7963" max="7963" width="9.28515625" style="231" bestFit="1" customWidth="1"/>
    <col min="7964" max="7964" width="10.42578125" style="231" customWidth="1"/>
    <col min="7965" max="7965" width="11.28515625" style="231" customWidth="1"/>
    <col min="7966" max="7966" width="11.140625" style="231" customWidth="1"/>
    <col min="7967" max="7967" width="9.28515625" style="231" bestFit="1" customWidth="1"/>
    <col min="7968" max="7968" width="11.42578125" style="231" customWidth="1"/>
    <col min="7969" max="7969" width="10.42578125" style="231" customWidth="1"/>
    <col min="7970" max="7970" width="10" style="231" customWidth="1"/>
    <col min="7971" max="7971" width="9.28515625" style="231" bestFit="1" customWidth="1"/>
    <col min="7972" max="7972" width="11.42578125" style="231" customWidth="1"/>
    <col min="7973" max="7973" width="13.85546875" style="231" customWidth="1"/>
    <col min="7974" max="7974" width="10.28515625" style="231" customWidth="1"/>
    <col min="7975" max="7975" width="10.5703125" style="231" customWidth="1"/>
    <col min="7976" max="7980" width="9.28515625" style="231" bestFit="1" customWidth="1"/>
    <col min="7981" max="7981" width="11.85546875" style="231" customWidth="1"/>
    <col min="7982" max="7982" width="9.28515625" style="231" bestFit="1" customWidth="1"/>
    <col min="7983" max="7983" width="12.5703125" style="231" customWidth="1"/>
    <col min="7984" max="8004" width="9.28515625" style="231" bestFit="1" customWidth="1"/>
    <col min="8005" max="8005" width="9.28515625" style="231" customWidth="1"/>
    <col min="8006" max="8010" width="9.28515625" style="231" bestFit="1" customWidth="1"/>
    <col min="8011" max="8011" width="10.85546875" style="231" customWidth="1"/>
    <col min="8012" max="8012" width="11.28515625" style="231" customWidth="1"/>
    <col min="8013" max="8047" width="9.28515625" style="231" bestFit="1" customWidth="1"/>
    <col min="8048" max="8048" width="9.140625" style="231"/>
    <col min="8049" max="8050" width="9.28515625" style="231" bestFit="1" customWidth="1"/>
    <col min="8051" max="8051" width="9.140625" style="231"/>
    <col min="8052" max="8053" width="9.28515625" style="231" bestFit="1" customWidth="1"/>
    <col min="8054" max="8054" width="9.140625" style="231"/>
    <col min="8055" max="8056" width="9.28515625" style="231" bestFit="1" customWidth="1"/>
    <col min="8057" max="8057" width="9.140625" style="231"/>
    <col min="8058" max="8059" width="9.28515625" style="231" bestFit="1" customWidth="1"/>
    <col min="8060" max="8060" width="9.140625" style="231"/>
    <col min="8061" max="8062" width="9.28515625" style="231" bestFit="1" customWidth="1"/>
    <col min="8063" max="8063" width="9.140625" style="231"/>
    <col min="8064" max="8065" width="9.28515625" style="231" bestFit="1" customWidth="1"/>
    <col min="8066" max="8066" width="9.140625" style="231"/>
    <col min="8067" max="8068" width="9.28515625" style="231" bestFit="1" customWidth="1"/>
    <col min="8069" max="8069" width="9.140625" style="231"/>
    <col min="8070" max="8071" width="9.28515625" style="231" bestFit="1" customWidth="1"/>
    <col min="8072" max="8072" width="9.140625" style="231"/>
    <col min="8073" max="8074" width="9.28515625" style="231" bestFit="1" customWidth="1"/>
    <col min="8075" max="8075" width="9.140625" style="231"/>
    <col min="8076" max="8077" width="9.28515625" style="231" bestFit="1" customWidth="1"/>
    <col min="8078" max="8078" width="9.140625" style="231"/>
    <col min="8079" max="8080" width="9.28515625" style="231" bestFit="1" customWidth="1"/>
    <col min="8081" max="8081" width="9.140625" style="231"/>
    <col min="8082" max="8083" width="9.28515625" style="231" bestFit="1" customWidth="1"/>
    <col min="8084" max="8084" width="9.140625" style="231"/>
    <col min="8085" max="8086" width="9.28515625" style="231" bestFit="1" customWidth="1"/>
    <col min="8087" max="8087" width="9.140625" style="231"/>
    <col min="8088" max="8089" width="9.28515625" style="231" bestFit="1" customWidth="1"/>
    <col min="8090" max="8090" width="9.140625" style="231"/>
    <col min="8091" max="8092" width="9.28515625" style="231" bestFit="1" customWidth="1"/>
    <col min="8093" max="8093" width="9.140625" style="231"/>
    <col min="8094" max="8096" width="9.28515625" style="231" bestFit="1" customWidth="1"/>
    <col min="8097" max="8193" width="9.140625" style="231"/>
    <col min="8194" max="8194" width="12.7109375" style="231" customWidth="1"/>
    <col min="8195" max="8195" width="9.28515625" style="231" bestFit="1" customWidth="1"/>
    <col min="8196" max="8196" width="13.5703125" style="231" customWidth="1"/>
    <col min="8197" max="8199" width="14" style="231" customWidth="1"/>
    <col min="8200" max="8200" width="13.140625" style="231" bestFit="1" customWidth="1"/>
    <col min="8201" max="8201" width="11.5703125" style="231" customWidth="1"/>
    <col min="8202" max="8202" width="10.42578125" style="231" customWidth="1"/>
    <col min="8203" max="8203" width="10.28515625" style="231" customWidth="1"/>
    <col min="8204" max="8204" width="11.42578125" style="231" customWidth="1"/>
    <col min="8205" max="8205" width="10.5703125" style="231" customWidth="1"/>
    <col min="8206" max="8206" width="12.7109375" style="231" customWidth="1"/>
    <col min="8207" max="8207" width="11.140625" style="231" customWidth="1"/>
    <col min="8208" max="8208" width="10.7109375" style="231" customWidth="1"/>
    <col min="8209" max="8209" width="10.42578125" style="231" bestFit="1" customWidth="1"/>
    <col min="8210" max="8213" width="9.140625" style="231"/>
    <col min="8214" max="8216" width="9.28515625" style="231" bestFit="1" customWidth="1"/>
    <col min="8217" max="8217" width="10.7109375" style="231" customWidth="1"/>
    <col min="8218" max="8218" width="11.5703125" style="231" customWidth="1"/>
    <col min="8219" max="8219" width="9.28515625" style="231" bestFit="1" customWidth="1"/>
    <col min="8220" max="8220" width="10.42578125" style="231" customWidth="1"/>
    <col min="8221" max="8221" width="11.28515625" style="231" customWidth="1"/>
    <col min="8222" max="8222" width="11.140625" style="231" customWidth="1"/>
    <col min="8223" max="8223" width="9.28515625" style="231" bestFit="1" customWidth="1"/>
    <col min="8224" max="8224" width="11.42578125" style="231" customWidth="1"/>
    <col min="8225" max="8225" width="10.42578125" style="231" customWidth="1"/>
    <col min="8226" max="8226" width="10" style="231" customWidth="1"/>
    <col min="8227" max="8227" width="9.28515625" style="231" bestFit="1" customWidth="1"/>
    <col min="8228" max="8228" width="11.42578125" style="231" customWidth="1"/>
    <col min="8229" max="8229" width="13.85546875" style="231" customWidth="1"/>
    <col min="8230" max="8230" width="10.28515625" style="231" customWidth="1"/>
    <col min="8231" max="8231" width="10.5703125" style="231" customWidth="1"/>
    <col min="8232" max="8236" width="9.28515625" style="231" bestFit="1" customWidth="1"/>
    <col min="8237" max="8237" width="11.85546875" style="231" customWidth="1"/>
    <col min="8238" max="8238" width="9.28515625" style="231" bestFit="1" customWidth="1"/>
    <col min="8239" max="8239" width="12.5703125" style="231" customWidth="1"/>
    <col min="8240" max="8260" width="9.28515625" style="231" bestFit="1" customWidth="1"/>
    <col min="8261" max="8261" width="9.28515625" style="231" customWidth="1"/>
    <col min="8262" max="8266" width="9.28515625" style="231" bestFit="1" customWidth="1"/>
    <col min="8267" max="8267" width="10.85546875" style="231" customWidth="1"/>
    <col min="8268" max="8268" width="11.28515625" style="231" customWidth="1"/>
    <col min="8269" max="8303" width="9.28515625" style="231" bestFit="1" customWidth="1"/>
    <col min="8304" max="8304" width="9.140625" style="231"/>
    <col min="8305" max="8306" width="9.28515625" style="231" bestFit="1" customWidth="1"/>
    <col min="8307" max="8307" width="9.140625" style="231"/>
    <col min="8308" max="8309" width="9.28515625" style="231" bestFit="1" customWidth="1"/>
    <col min="8310" max="8310" width="9.140625" style="231"/>
    <col min="8311" max="8312" width="9.28515625" style="231" bestFit="1" customWidth="1"/>
    <col min="8313" max="8313" width="9.140625" style="231"/>
    <col min="8314" max="8315" width="9.28515625" style="231" bestFit="1" customWidth="1"/>
    <col min="8316" max="8316" width="9.140625" style="231"/>
    <col min="8317" max="8318" width="9.28515625" style="231" bestFit="1" customWidth="1"/>
    <col min="8319" max="8319" width="9.140625" style="231"/>
    <col min="8320" max="8321" width="9.28515625" style="231" bestFit="1" customWidth="1"/>
    <col min="8322" max="8322" width="9.140625" style="231"/>
    <col min="8323" max="8324" width="9.28515625" style="231" bestFit="1" customWidth="1"/>
    <col min="8325" max="8325" width="9.140625" style="231"/>
    <col min="8326" max="8327" width="9.28515625" style="231" bestFit="1" customWidth="1"/>
    <col min="8328" max="8328" width="9.140625" style="231"/>
    <col min="8329" max="8330" width="9.28515625" style="231" bestFit="1" customWidth="1"/>
    <col min="8331" max="8331" width="9.140625" style="231"/>
    <col min="8332" max="8333" width="9.28515625" style="231" bestFit="1" customWidth="1"/>
    <col min="8334" max="8334" width="9.140625" style="231"/>
    <col min="8335" max="8336" width="9.28515625" style="231" bestFit="1" customWidth="1"/>
    <col min="8337" max="8337" width="9.140625" style="231"/>
    <col min="8338" max="8339" width="9.28515625" style="231" bestFit="1" customWidth="1"/>
    <col min="8340" max="8340" width="9.140625" style="231"/>
    <col min="8341" max="8342" width="9.28515625" style="231" bestFit="1" customWidth="1"/>
    <col min="8343" max="8343" width="9.140625" style="231"/>
    <col min="8344" max="8345" width="9.28515625" style="231" bestFit="1" customWidth="1"/>
    <col min="8346" max="8346" width="9.140625" style="231"/>
    <col min="8347" max="8348" width="9.28515625" style="231" bestFit="1" customWidth="1"/>
    <col min="8349" max="8349" width="9.140625" style="231"/>
    <col min="8350" max="8352" width="9.28515625" style="231" bestFit="1" customWidth="1"/>
    <col min="8353" max="8449" width="9.140625" style="231"/>
    <col min="8450" max="8450" width="12.7109375" style="231" customWidth="1"/>
    <col min="8451" max="8451" width="9.28515625" style="231" bestFit="1" customWidth="1"/>
    <col min="8452" max="8452" width="13.5703125" style="231" customWidth="1"/>
    <col min="8453" max="8455" width="14" style="231" customWidth="1"/>
    <col min="8456" max="8456" width="13.140625" style="231" bestFit="1" customWidth="1"/>
    <col min="8457" max="8457" width="11.5703125" style="231" customWidth="1"/>
    <col min="8458" max="8458" width="10.42578125" style="231" customWidth="1"/>
    <col min="8459" max="8459" width="10.28515625" style="231" customWidth="1"/>
    <col min="8460" max="8460" width="11.42578125" style="231" customWidth="1"/>
    <col min="8461" max="8461" width="10.5703125" style="231" customWidth="1"/>
    <col min="8462" max="8462" width="12.7109375" style="231" customWidth="1"/>
    <col min="8463" max="8463" width="11.140625" style="231" customWidth="1"/>
    <col min="8464" max="8464" width="10.7109375" style="231" customWidth="1"/>
    <col min="8465" max="8465" width="10.42578125" style="231" bestFit="1" customWidth="1"/>
    <col min="8466" max="8469" width="9.140625" style="231"/>
    <col min="8470" max="8472" width="9.28515625" style="231" bestFit="1" customWidth="1"/>
    <col min="8473" max="8473" width="10.7109375" style="231" customWidth="1"/>
    <col min="8474" max="8474" width="11.5703125" style="231" customWidth="1"/>
    <col min="8475" max="8475" width="9.28515625" style="231" bestFit="1" customWidth="1"/>
    <col min="8476" max="8476" width="10.42578125" style="231" customWidth="1"/>
    <col min="8477" max="8477" width="11.28515625" style="231" customWidth="1"/>
    <col min="8478" max="8478" width="11.140625" style="231" customWidth="1"/>
    <col min="8479" max="8479" width="9.28515625" style="231" bestFit="1" customWidth="1"/>
    <col min="8480" max="8480" width="11.42578125" style="231" customWidth="1"/>
    <col min="8481" max="8481" width="10.42578125" style="231" customWidth="1"/>
    <col min="8482" max="8482" width="10" style="231" customWidth="1"/>
    <col min="8483" max="8483" width="9.28515625" style="231" bestFit="1" customWidth="1"/>
    <col min="8484" max="8484" width="11.42578125" style="231" customWidth="1"/>
    <col min="8485" max="8485" width="13.85546875" style="231" customWidth="1"/>
    <col min="8486" max="8486" width="10.28515625" style="231" customWidth="1"/>
    <col min="8487" max="8487" width="10.5703125" style="231" customWidth="1"/>
    <col min="8488" max="8492" width="9.28515625" style="231" bestFit="1" customWidth="1"/>
    <col min="8493" max="8493" width="11.85546875" style="231" customWidth="1"/>
    <col min="8494" max="8494" width="9.28515625" style="231" bestFit="1" customWidth="1"/>
    <col min="8495" max="8495" width="12.5703125" style="231" customWidth="1"/>
    <col min="8496" max="8516" width="9.28515625" style="231" bestFit="1" customWidth="1"/>
    <col min="8517" max="8517" width="9.28515625" style="231" customWidth="1"/>
    <col min="8518" max="8522" width="9.28515625" style="231" bestFit="1" customWidth="1"/>
    <col min="8523" max="8523" width="10.85546875" style="231" customWidth="1"/>
    <col min="8524" max="8524" width="11.28515625" style="231" customWidth="1"/>
    <col min="8525" max="8559" width="9.28515625" style="231" bestFit="1" customWidth="1"/>
    <col min="8560" max="8560" width="9.140625" style="231"/>
    <col min="8561" max="8562" width="9.28515625" style="231" bestFit="1" customWidth="1"/>
    <col min="8563" max="8563" width="9.140625" style="231"/>
    <col min="8564" max="8565" width="9.28515625" style="231" bestFit="1" customWidth="1"/>
    <col min="8566" max="8566" width="9.140625" style="231"/>
    <col min="8567" max="8568" width="9.28515625" style="231" bestFit="1" customWidth="1"/>
    <col min="8569" max="8569" width="9.140625" style="231"/>
    <col min="8570" max="8571" width="9.28515625" style="231" bestFit="1" customWidth="1"/>
    <col min="8572" max="8572" width="9.140625" style="231"/>
    <col min="8573" max="8574" width="9.28515625" style="231" bestFit="1" customWidth="1"/>
    <col min="8575" max="8575" width="9.140625" style="231"/>
    <col min="8576" max="8577" width="9.28515625" style="231" bestFit="1" customWidth="1"/>
    <col min="8578" max="8578" width="9.140625" style="231"/>
    <col min="8579" max="8580" width="9.28515625" style="231" bestFit="1" customWidth="1"/>
    <col min="8581" max="8581" width="9.140625" style="231"/>
    <col min="8582" max="8583" width="9.28515625" style="231" bestFit="1" customWidth="1"/>
    <col min="8584" max="8584" width="9.140625" style="231"/>
    <col min="8585" max="8586" width="9.28515625" style="231" bestFit="1" customWidth="1"/>
    <col min="8587" max="8587" width="9.140625" style="231"/>
    <col min="8588" max="8589" width="9.28515625" style="231" bestFit="1" customWidth="1"/>
    <col min="8590" max="8590" width="9.140625" style="231"/>
    <col min="8591" max="8592" width="9.28515625" style="231" bestFit="1" customWidth="1"/>
    <col min="8593" max="8593" width="9.140625" style="231"/>
    <col min="8594" max="8595" width="9.28515625" style="231" bestFit="1" customWidth="1"/>
    <col min="8596" max="8596" width="9.140625" style="231"/>
    <col min="8597" max="8598" width="9.28515625" style="231" bestFit="1" customWidth="1"/>
    <col min="8599" max="8599" width="9.140625" style="231"/>
    <col min="8600" max="8601" width="9.28515625" style="231" bestFit="1" customWidth="1"/>
    <col min="8602" max="8602" width="9.140625" style="231"/>
    <col min="8603" max="8604" width="9.28515625" style="231" bestFit="1" customWidth="1"/>
    <col min="8605" max="8605" width="9.140625" style="231"/>
    <col min="8606" max="8608" width="9.28515625" style="231" bestFit="1" customWidth="1"/>
    <col min="8609" max="8705" width="9.140625" style="231"/>
    <col min="8706" max="8706" width="12.7109375" style="231" customWidth="1"/>
    <col min="8707" max="8707" width="9.28515625" style="231" bestFit="1" customWidth="1"/>
    <col min="8708" max="8708" width="13.5703125" style="231" customWidth="1"/>
    <col min="8709" max="8711" width="14" style="231" customWidth="1"/>
    <col min="8712" max="8712" width="13.140625" style="231" bestFit="1" customWidth="1"/>
    <col min="8713" max="8713" width="11.5703125" style="231" customWidth="1"/>
    <col min="8714" max="8714" width="10.42578125" style="231" customWidth="1"/>
    <col min="8715" max="8715" width="10.28515625" style="231" customWidth="1"/>
    <col min="8716" max="8716" width="11.42578125" style="231" customWidth="1"/>
    <col min="8717" max="8717" width="10.5703125" style="231" customWidth="1"/>
    <col min="8718" max="8718" width="12.7109375" style="231" customWidth="1"/>
    <col min="8719" max="8719" width="11.140625" style="231" customWidth="1"/>
    <col min="8720" max="8720" width="10.7109375" style="231" customWidth="1"/>
    <col min="8721" max="8721" width="10.42578125" style="231" bestFit="1" customWidth="1"/>
    <col min="8722" max="8725" width="9.140625" style="231"/>
    <col min="8726" max="8728" width="9.28515625" style="231" bestFit="1" customWidth="1"/>
    <col min="8729" max="8729" width="10.7109375" style="231" customWidth="1"/>
    <col min="8730" max="8730" width="11.5703125" style="231" customWidth="1"/>
    <col min="8731" max="8731" width="9.28515625" style="231" bestFit="1" customWidth="1"/>
    <col min="8732" max="8732" width="10.42578125" style="231" customWidth="1"/>
    <col min="8733" max="8733" width="11.28515625" style="231" customWidth="1"/>
    <col min="8734" max="8734" width="11.140625" style="231" customWidth="1"/>
    <col min="8735" max="8735" width="9.28515625" style="231" bestFit="1" customWidth="1"/>
    <col min="8736" max="8736" width="11.42578125" style="231" customWidth="1"/>
    <col min="8737" max="8737" width="10.42578125" style="231" customWidth="1"/>
    <col min="8738" max="8738" width="10" style="231" customWidth="1"/>
    <col min="8739" max="8739" width="9.28515625" style="231" bestFit="1" customWidth="1"/>
    <col min="8740" max="8740" width="11.42578125" style="231" customWidth="1"/>
    <col min="8741" max="8741" width="13.85546875" style="231" customWidth="1"/>
    <col min="8742" max="8742" width="10.28515625" style="231" customWidth="1"/>
    <col min="8743" max="8743" width="10.5703125" style="231" customWidth="1"/>
    <col min="8744" max="8748" width="9.28515625" style="231" bestFit="1" customWidth="1"/>
    <col min="8749" max="8749" width="11.85546875" style="231" customWidth="1"/>
    <col min="8750" max="8750" width="9.28515625" style="231" bestFit="1" customWidth="1"/>
    <col min="8751" max="8751" width="12.5703125" style="231" customWidth="1"/>
    <col min="8752" max="8772" width="9.28515625" style="231" bestFit="1" customWidth="1"/>
    <col min="8773" max="8773" width="9.28515625" style="231" customWidth="1"/>
    <col min="8774" max="8778" width="9.28515625" style="231" bestFit="1" customWidth="1"/>
    <col min="8779" max="8779" width="10.85546875" style="231" customWidth="1"/>
    <col min="8780" max="8780" width="11.28515625" style="231" customWidth="1"/>
    <col min="8781" max="8815" width="9.28515625" style="231" bestFit="1" customWidth="1"/>
    <col min="8816" max="8816" width="9.140625" style="231"/>
    <col min="8817" max="8818" width="9.28515625" style="231" bestFit="1" customWidth="1"/>
    <col min="8819" max="8819" width="9.140625" style="231"/>
    <col min="8820" max="8821" width="9.28515625" style="231" bestFit="1" customWidth="1"/>
    <col min="8822" max="8822" width="9.140625" style="231"/>
    <col min="8823" max="8824" width="9.28515625" style="231" bestFit="1" customWidth="1"/>
    <col min="8825" max="8825" width="9.140625" style="231"/>
    <col min="8826" max="8827" width="9.28515625" style="231" bestFit="1" customWidth="1"/>
    <col min="8828" max="8828" width="9.140625" style="231"/>
    <col min="8829" max="8830" width="9.28515625" style="231" bestFit="1" customWidth="1"/>
    <col min="8831" max="8831" width="9.140625" style="231"/>
    <col min="8832" max="8833" width="9.28515625" style="231" bestFit="1" customWidth="1"/>
    <col min="8834" max="8834" width="9.140625" style="231"/>
    <col min="8835" max="8836" width="9.28515625" style="231" bestFit="1" customWidth="1"/>
    <col min="8837" max="8837" width="9.140625" style="231"/>
    <col min="8838" max="8839" width="9.28515625" style="231" bestFit="1" customWidth="1"/>
    <col min="8840" max="8840" width="9.140625" style="231"/>
    <col min="8841" max="8842" width="9.28515625" style="231" bestFit="1" customWidth="1"/>
    <col min="8843" max="8843" width="9.140625" style="231"/>
    <col min="8844" max="8845" width="9.28515625" style="231" bestFit="1" customWidth="1"/>
    <col min="8846" max="8846" width="9.140625" style="231"/>
    <col min="8847" max="8848" width="9.28515625" style="231" bestFit="1" customWidth="1"/>
    <col min="8849" max="8849" width="9.140625" style="231"/>
    <col min="8850" max="8851" width="9.28515625" style="231" bestFit="1" customWidth="1"/>
    <col min="8852" max="8852" width="9.140625" style="231"/>
    <col min="8853" max="8854" width="9.28515625" style="231" bestFit="1" customWidth="1"/>
    <col min="8855" max="8855" width="9.140625" style="231"/>
    <col min="8856" max="8857" width="9.28515625" style="231" bestFit="1" customWidth="1"/>
    <col min="8858" max="8858" width="9.140625" style="231"/>
    <col min="8859" max="8860" width="9.28515625" style="231" bestFit="1" customWidth="1"/>
    <col min="8861" max="8861" width="9.140625" style="231"/>
    <col min="8862" max="8864" width="9.28515625" style="231" bestFit="1" customWidth="1"/>
    <col min="8865" max="8961" width="9.140625" style="231"/>
    <col min="8962" max="8962" width="12.7109375" style="231" customWidth="1"/>
    <col min="8963" max="8963" width="9.28515625" style="231" bestFit="1" customWidth="1"/>
    <col min="8964" max="8964" width="13.5703125" style="231" customWidth="1"/>
    <col min="8965" max="8967" width="14" style="231" customWidth="1"/>
    <col min="8968" max="8968" width="13.140625" style="231" bestFit="1" customWidth="1"/>
    <col min="8969" max="8969" width="11.5703125" style="231" customWidth="1"/>
    <col min="8970" max="8970" width="10.42578125" style="231" customWidth="1"/>
    <col min="8971" max="8971" width="10.28515625" style="231" customWidth="1"/>
    <col min="8972" max="8972" width="11.42578125" style="231" customWidth="1"/>
    <col min="8973" max="8973" width="10.5703125" style="231" customWidth="1"/>
    <col min="8974" max="8974" width="12.7109375" style="231" customWidth="1"/>
    <col min="8975" max="8975" width="11.140625" style="231" customWidth="1"/>
    <col min="8976" max="8976" width="10.7109375" style="231" customWidth="1"/>
    <col min="8977" max="8977" width="10.42578125" style="231" bestFit="1" customWidth="1"/>
    <col min="8978" max="8981" width="9.140625" style="231"/>
    <col min="8982" max="8984" width="9.28515625" style="231" bestFit="1" customWidth="1"/>
    <col min="8985" max="8985" width="10.7109375" style="231" customWidth="1"/>
    <col min="8986" max="8986" width="11.5703125" style="231" customWidth="1"/>
    <col min="8987" max="8987" width="9.28515625" style="231" bestFit="1" customWidth="1"/>
    <col min="8988" max="8988" width="10.42578125" style="231" customWidth="1"/>
    <col min="8989" max="8989" width="11.28515625" style="231" customWidth="1"/>
    <col min="8990" max="8990" width="11.140625" style="231" customWidth="1"/>
    <col min="8991" max="8991" width="9.28515625" style="231" bestFit="1" customWidth="1"/>
    <col min="8992" max="8992" width="11.42578125" style="231" customWidth="1"/>
    <col min="8993" max="8993" width="10.42578125" style="231" customWidth="1"/>
    <col min="8994" max="8994" width="10" style="231" customWidth="1"/>
    <col min="8995" max="8995" width="9.28515625" style="231" bestFit="1" customWidth="1"/>
    <col min="8996" max="8996" width="11.42578125" style="231" customWidth="1"/>
    <col min="8997" max="8997" width="13.85546875" style="231" customWidth="1"/>
    <col min="8998" max="8998" width="10.28515625" style="231" customWidth="1"/>
    <col min="8999" max="8999" width="10.5703125" style="231" customWidth="1"/>
    <col min="9000" max="9004" width="9.28515625" style="231" bestFit="1" customWidth="1"/>
    <col min="9005" max="9005" width="11.85546875" style="231" customWidth="1"/>
    <col min="9006" max="9006" width="9.28515625" style="231" bestFit="1" customWidth="1"/>
    <col min="9007" max="9007" width="12.5703125" style="231" customWidth="1"/>
    <col min="9008" max="9028" width="9.28515625" style="231" bestFit="1" customWidth="1"/>
    <col min="9029" max="9029" width="9.28515625" style="231" customWidth="1"/>
    <col min="9030" max="9034" width="9.28515625" style="231" bestFit="1" customWidth="1"/>
    <col min="9035" max="9035" width="10.85546875" style="231" customWidth="1"/>
    <col min="9036" max="9036" width="11.28515625" style="231" customWidth="1"/>
    <col min="9037" max="9071" width="9.28515625" style="231" bestFit="1" customWidth="1"/>
    <col min="9072" max="9072" width="9.140625" style="231"/>
    <col min="9073" max="9074" width="9.28515625" style="231" bestFit="1" customWidth="1"/>
    <col min="9075" max="9075" width="9.140625" style="231"/>
    <col min="9076" max="9077" width="9.28515625" style="231" bestFit="1" customWidth="1"/>
    <col min="9078" max="9078" width="9.140625" style="231"/>
    <col min="9079" max="9080" width="9.28515625" style="231" bestFit="1" customWidth="1"/>
    <col min="9081" max="9081" width="9.140625" style="231"/>
    <col min="9082" max="9083" width="9.28515625" style="231" bestFit="1" customWidth="1"/>
    <col min="9084" max="9084" width="9.140625" style="231"/>
    <col min="9085" max="9086" width="9.28515625" style="231" bestFit="1" customWidth="1"/>
    <col min="9087" max="9087" width="9.140625" style="231"/>
    <col min="9088" max="9089" width="9.28515625" style="231" bestFit="1" customWidth="1"/>
    <col min="9090" max="9090" width="9.140625" style="231"/>
    <col min="9091" max="9092" width="9.28515625" style="231" bestFit="1" customWidth="1"/>
    <col min="9093" max="9093" width="9.140625" style="231"/>
    <col min="9094" max="9095" width="9.28515625" style="231" bestFit="1" customWidth="1"/>
    <col min="9096" max="9096" width="9.140625" style="231"/>
    <col min="9097" max="9098" width="9.28515625" style="231" bestFit="1" customWidth="1"/>
    <col min="9099" max="9099" width="9.140625" style="231"/>
    <col min="9100" max="9101" width="9.28515625" style="231" bestFit="1" customWidth="1"/>
    <col min="9102" max="9102" width="9.140625" style="231"/>
    <col min="9103" max="9104" width="9.28515625" style="231" bestFit="1" customWidth="1"/>
    <col min="9105" max="9105" width="9.140625" style="231"/>
    <col min="9106" max="9107" width="9.28515625" style="231" bestFit="1" customWidth="1"/>
    <col min="9108" max="9108" width="9.140625" style="231"/>
    <col min="9109" max="9110" width="9.28515625" style="231" bestFit="1" customWidth="1"/>
    <col min="9111" max="9111" width="9.140625" style="231"/>
    <col min="9112" max="9113" width="9.28515625" style="231" bestFit="1" customWidth="1"/>
    <col min="9114" max="9114" width="9.140625" style="231"/>
    <col min="9115" max="9116" width="9.28515625" style="231" bestFit="1" customWidth="1"/>
    <col min="9117" max="9117" width="9.140625" style="231"/>
    <col min="9118" max="9120" width="9.28515625" style="231" bestFit="1" customWidth="1"/>
    <col min="9121" max="9217" width="9.140625" style="231"/>
    <col min="9218" max="9218" width="12.7109375" style="231" customWidth="1"/>
    <col min="9219" max="9219" width="9.28515625" style="231" bestFit="1" customWidth="1"/>
    <col min="9220" max="9220" width="13.5703125" style="231" customWidth="1"/>
    <col min="9221" max="9223" width="14" style="231" customWidth="1"/>
    <col min="9224" max="9224" width="13.140625" style="231" bestFit="1" customWidth="1"/>
    <col min="9225" max="9225" width="11.5703125" style="231" customWidth="1"/>
    <col min="9226" max="9226" width="10.42578125" style="231" customWidth="1"/>
    <col min="9227" max="9227" width="10.28515625" style="231" customWidth="1"/>
    <col min="9228" max="9228" width="11.42578125" style="231" customWidth="1"/>
    <col min="9229" max="9229" width="10.5703125" style="231" customWidth="1"/>
    <col min="9230" max="9230" width="12.7109375" style="231" customWidth="1"/>
    <col min="9231" max="9231" width="11.140625" style="231" customWidth="1"/>
    <col min="9232" max="9232" width="10.7109375" style="231" customWidth="1"/>
    <col min="9233" max="9233" width="10.42578125" style="231" bestFit="1" customWidth="1"/>
    <col min="9234" max="9237" width="9.140625" style="231"/>
    <col min="9238" max="9240" width="9.28515625" style="231" bestFit="1" customWidth="1"/>
    <col min="9241" max="9241" width="10.7109375" style="231" customWidth="1"/>
    <col min="9242" max="9242" width="11.5703125" style="231" customWidth="1"/>
    <col min="9243" max="9243" width="9.28515625" style="231" bestFit="1" customWidth="1"/>
    <col min="9244" max="9244" width="10.42578125" style="231" customWidth="1"/>
    <col min="9245" max="9245" width="11.28515625" style="231" customWidth="1"/>
    <col min="9246" max="9246" width="11.140625" style="231" customWidth="1"/>
    <col min="9247" max="9247" width="9.28515625" style="231" bestFit="1" customWidth="1"/>
    <col min="9248" max="9248" width="11.42578125" style="231" customWidth="1"/>
    <col min="9249" max="9249" width="10.42578125" style="231" customWidth="1"/>
    <col min="9250" max="9250" width="10" style="231" customWidth="1"/>
    <col min="9251" max="9251" width="9.28515625" style="231" bestFit="1" customWidth="1"/>
    <col min="9252" max="9252" width="11.42578125" style="231" customWidth="1"/>
    <col min="9253" max="9253" width="13.85546875" style="231" customWidth="1"/>
    <col min="9254" max="9254" width="10.28515625" style="231" customWidth="1"/>
    <col min="9255" max="9255" width="10.5703125" style="231" customWidth="1"/>
    <col min="9256" max="9260" width="9.28515625" style="231" bestFit="1" customWidth="1"/>
    <col min="9261" max="9261" width="11.85546875" style="231" customWidth="1"/>
    <col min="9262" max="9262" width="9.28515625" style="231" bestFit="1" customWidth="1"/>
    <col min="9263" max="9263" width="12.5703125" style="231" customWidth="1"/>
    <col min="9264" max="9284" width="9.28515625" style="231" bestFit="1" customWidth="1"/>
    <col min="9285" max="9285" width="9.28515625" style="231" customWidth="1"/>
    <col min="9286" max="9290" width="9.28515625" style="231" bestFit="1" customWidth="1"/>
    <col min="9291" max="9291" width="10.85546875" style="231" customWidth="1"/>
    <col min="9292" max="9292" width="11.28515625" style="231" customWidth="1"/>
    <col min="9293" max="9327" width="9.28515625" style="231" bestFit="1" customWidth="1"/>
    <col min="9328" max="9328" width="9.140625" style="231"/>
    <col min="9329" max="9330" width="9.28515625" style="231" bestFit="1" customWidth="1"/>
    <col min="9331" max="9331" width="9.140625" style="231"/>
    <col min="9332" max="9333" width="9.28515625" style="231" bestFit="1" customWidth="1"/>
    <col min="9334" max="9334" width="9.140625" style="231"/>
    <col min="9335" max="9336" width="9.28515625" style="231" bestFit="1" customWidth="1"/>
    <col min="9337" max="9337" width="9.140625" style="231"/>
    <col min="9338" max="9339" width="9.28515625" style="231" bestFit="1" customWidth="1"/>
    <col min="9340" max="9340" width="9.140625" style="231"/>
    <col min="9341" max="9342" width="9.28515625" style="231" bestFit="1" customWidth="1"/>
    <col min="9343" max="9343" width="9.140625" style="231"/>
    <col min="9344" max="9345" width="9.28515625" style="231" bestFit="1" customWidth="1"/>
    <col min="9346" max="9346" width="9.140625" style="231"/>
    <col min="9347" max="9348" width="9.28515625" style="231" bestFit="1" customWidth="1"/>
    <col min="9349" max="9349" width="9.140625" style="231"/>
    <col min="9350" max="9351" width="9.28515625" style="231" bestFit="1" customWidth="1"/>
    <col min="9352" max="9352" width="9.140625" style="231"/>
    <col min="9353" max="9354" width="9.28515625" style="231" bestFit="1" customWidth="1"/>
    <col min="9355" max="9355" width="9.140625" style="231"/>
    <col min="9356" max="9357" width="9.28515625" style="231" bestFit="1" customWidth="1"/>
    <col min="9358" max="9358" width="9.140625" style="231"/>
    <col min="9359" max="9360" width="9.28515625" style="231" bestFit="1" customWidth="1"/>
    <col min="9361" max="9361" width="9.140625" style="231"/>
    <col min="9362" max="9363" width="9.28515625" style="231" bestFit="1" customWidth="1"/>
    <col min="9364" max="9364" width="9.140625" style="231"/>
    <col min="9365" max="9366" width="9.28515625" style="231" bestFit="1" customWidth="1"/>
    <col min="9367" max="9367" width="9.140625" style="231"/>
    <col min="9368" max="9369" width="9.28515625" style="231" bestFit="1" customWidth="1"/>
    <col min="9370" max="9370" width="9.140625" style="231"/>
    <col min="9371" max="9372" width="9.28515625" style="231" bestFit="1" customWidth="1"/>
    <col min="9373" max="9373" width="9.140625" style="231"/>
    <col min="9374" max="9376" width="9.28515625" style="231" bestFit="1" customWidth="1"/>
    <col min="9377" max="9473" width="9.140625" style="231"/>
    <col min="9474" max="9474" width="12.7109375" style="231" customWidth="1"/>
    <col min="9475" max="9475" width="9.28515625" style="231" bestFit="1" customWidth="1"/>
    <col min="9476" max="9476" width="13.5703125" style="231" customWidth="1"/>
    <col min="9477" max="9479" width="14" style="231" customWidth="1"/>
    <col min="9480" max="9480" width="13.140625" style="231" bestFit="1" customWidth="1"/>
    <col min="9481" max="9481" width="11.5703125" style="231" customWidth="1"/>
    <col min="9482" max="9482" width="10.42578125" style="231" customWidth="1"/>
    <col min="9483" max="9483" width="10.28515625" style="231" customWidth="1"/>
    <col min="9484" max="9484" width="11.42578125" style="231" customWidth="1"/>
    <col min="9485" max="9485" width="10.5703125" style="231" customWidth="1"/>
    <col min="9486" max="9486" width="12.7109375" style="231" customWidth="1"/>
    <col min="9487" max="9487" width="11.140625" style="231" customWidth="1"/>
    <col min="9488" max="9488" width="10.7109375" style="231" customWidth="1"/>
    <col min="9489" max="9489" width="10.42578125" style="231" bestFit="1" customWidth="1"/>
    <col min="9490" max="9493" width="9.140625" style="231"/>
    <col min="9494" max="9496" width="9.28515625" style="231" bestFit="1" customWidth="1"/>
    <col min="9497" max="9497" width="10.7109375" style="231" customWidth="1"/>
    <col min="9498" max="9498" width="11.5703125" style="231" customWidth="1"/>
    <col min="9499" max="9499" width="9.28515625" style="231" bestFit="1" customWidth="1"/>
    <col min="9500" max="9500" width="10.42578125" style="231" customWidth="1"/>
    <col min="9501" max="9501" width="11.28515625" style="231" customWidth="1"/>
    <col min="9502" max="9502" width="11.140625" style="231" customWidth="1"/>
    <col min="9503" max="9503" width="9.28515625" style="231" bestFit="1" customWidth="1"/>
    <col min="9504" max="9504" width="11.42578125" style="231" customWidth="1"/>
    <col min="9505" max="9505" width="10.42578125" style="231" customWidth="1"/>
    <col min="9506" max="9506" width="10" style="231" customWidth="1"/>
    <col min="9507" max="9507" width="9.28515625" style="231" bestFit="1" customWidth="1"/>
    <col min="9508" max="9508" width="11.42578125" style="231" customWidth="1"/>
    <col min="9509" max="9509" width="13.85546875" style="231" customWidth="1"/>
    <col min="9510" max="9510" width="10.28515625" style="231" customWidth="1"/>
    <col min="9511" max="9511" width="10.5703125" style="231" customWidth="1"/>
    <col min="9512" max="9516" width="9.28515625" style="231" bestFit="1" customWidth="1"/>
    <col min="9517" max="9517" width="11.85546875" style="231" customWidth="1"/>
    <col min="9518" max="9518" width="9.28515625" style="231" bestFit="1" customWidth="1"/>
    <col min="9519" max="9519" width="12.5703125" style="231" customWidth="1"/>
    <col min="9520" max="9540" width="9.28515625" style="231" bestFit="1" customWidth="1"/>
    <col min="9541" max="9541" width="9.28515625" style="231" customWidth="1"/>
    <col min="9542" max="9546" width="9.28515625" style="231" bestFit="1" customWidth="1"/>
    <col min="9547" max="9547" width="10.85546875" style="231" customWidth="1"/>
    <col min="9548" max="9548" width="11.28515625" style="231" customWidth="1"/>
    <col min="9549" max="9583" width="9.28515625" style="231" bestFit="1" customWidth="1"/>
    <col min="9584" max="9584" width="9.140625" style="231"/>
    <col min="9585" max="9586" width="9.28515625" style="231" bestFit="1" customWidth="1"/>
    <col min="9587" max="9587" width="9.140625" style="231"/>
    <col min="9588" max="9589" width="9.28515625" style="231" bestFit="1" customWidth="1"/>
    <col min="9590" max="9590" width="9.140625" style="231"/>
    <col min="9591" max="9592" width="9.28515625" style="231" bestFit="1" customWidth="1"/>
    <col min="9593" max="9593" width="9.140625" style="231"/>
    <col min="9594" max="9595" width="9.28515625" style="231" bestFit="1" customWidth="1"/>
    <col min="9596" max="9596" width="9.140625" style="231"/>
    <col min="9597" max="9598" width="9.28515625" style="231" bestFit="1" customWidth="1"/>
    <col min="9599" max="9599" width="9.140625" style="231"/>
    <col min="9600" max="9601" width="9.28515625" style="231" bestFit="1" customWidth="1"/>
    <col min="9602" max="9602" width="9.140625" style="231"/>
    <col min="9603" max="9604" width="9.28515625" style="231" bestFit="1" customWidth="1"/>
    <col min="9605" max="9605" width="9.140625" style="231"/>
    <col min="9606" max="9607" width="9.28515625" style="231" bestFit="1" customWidth="1"/>
    <col min="9608" max="9608" width="9.140625" style="231"/>
    <col min="9609" max="9610" width="9.28515625" style="231" bestFit="1" customWidth="1"/>
    <col min="9611" max="9611" width="9.140625" style="231"/>
    <col min="9612" max="9613" width="9.28515625" style="231" bestFit="1" customWidth="1"/>
    <col min="9614" max="9614" width="9.140625" style="231"/>
    <col min="9615" max="9616" width="9.28515625" style="231" bestFit="1" customWidth="1"/>
    <col min="9617" max="9617" width="9.140625" style="231"/>
    <col min="9618" max="9619" width="9.28515625" style="231" bestFit="1" customWidth="1"/>
    <col min="9620" max="9620" width="9.140625" style="231"/>
    <col min="9621" max="9622" width="9.28515625" style="231" bestFit="1" customWidth="1"/>
    <col min="9623" max="9623" width="9.140625" style="231"/>
    <col min="9624" max="9625" width="9.28515625" style="231" bestFit="1" customWidth="1"/>
    <col min="9626" max="9626" width="9.140625" style="231"/>
    <col min="9627" max="9628" width="9.28515625" style="231" bestFit="1" customWidth="1"/>
    <col min="9629" max="9629" width="9.140625" style="231"/>
    <col min="9630" max="9632" width="9.28515625" style="231" bestFit="1" customWidth="1"/>
    <col min="9633" max="9729" width="9.140625" style="231"/>
    <col min="9730" max="9730" width="12.7109375" style="231" customWidth="1"/>
    <col min="9731" max="9731" width="9.28515625" style="231" bestFit="1" customWidth="1"/>
    <col min="9732" max="9732" width="13.5703125" style="231" customWidth="1"/>
    <col min="9733" max="9735" width="14" style="231" customWidth="1"/>
    <col min="9736" max="9736" width="13.140625" style="231" bestFit="1" customWidth="1"/>
    <col min="9737" max="9737" width="11.5703125" style="231" customWidth="1"/>
    <col min="9738" max="9738" width="10.42578125" style="231" customWidth="1"/>
    <col min="9739" max="9739" width="10.28515625" style="231" customWidth="1"/>
    <col min="9740" max="9740" width="11.42578125" style="231" customWidth="1"/>
    <col min="9741" max="9741" width="10.5703125" style="231" customWidth="1"/>
    <col min="9742" max="9742" width="12.7109375" style="231" customWidth="1"/>
    <col min="9743" max="9743" width="11.140625" style="231" customWidth="1"/>
    <col min="9744" max="9744" width="10.7109375" style="231" customWidth="1"/>
    <col min="9745" max="9745" width="10.42578125" style="231" bestFit="1" customWidth="1"/>
    <col min="9746" max="9749" width="9.140625" style="231"/>
    <col min="9750" max="9752" width="9.28515625" style="231" bestFit="1" customWidth="1"/>
    <col min="9753" max="9753" width="10.7109375" style="231" customWidth="1"/>
    <col min="9754" max="9754" width="11.5703125" style="231" customWidth="1"/>
    <col min="9755" max="9755" width="9.28515625" style="231" bestFit="1" customWidth="1"/>
    <col min="9756" max="9756" width="10.42578125" style="231" customWidth="1"/>
    <col min="9757" max="9757" width="11.28515625" style="231" customWidth="1"/>
    <col min="9758" max="9758" width="11.140625" style="231" customWidth="1"/>
    <col min="9759" max="9759" width="9.28515625" style="231" bestFit="1" customWidth="1"/>
    <col min="9760" max="9760" width="11.42578125" style="231" customWidth="1"/>
    <col min="9761" max="9761" width="10.42578125" style="231" customWidth="1"/>
    <col min="9762" max="9762" width="10" style="231" customWidth="1"/>
    <col min="9763" max="9763" width="9.28515625" style="231" bestFit="1" customWidth="1"/>
    <col min="9764" max="9764" width="11.42578125" style="231" customWidth="1"/>
    <col min="9765" max="9765" width="13.85546875" style="231" customWidth="1"/>
    <col min="9766" max="9766" width="10.28515625" style="231" customWidth="1"/>
    <col min="9767" max="9767" width="10.5703125" style="231" customWidth="1"/>
    <col min="9768" max="9772" width="9.28515625" style="231" bestFit="1" customWidth="1"/>
    <col min="9773" max="9773" width="11.85546875" style="231" customWidth="1"/>
    <col min="9774" max="9774" width="9.28515625" style="231" bestFit="1" customWidth="1"/>
    <col min="9775" max="9775" width="12.5703125" style="231" customWidth="1"/>
    <col min="9776" max="9796" width="9.28515625" style="231" bestFit="1" customWidth="1"/>
    <col min="9797" max="9797" width="9.28515625" style="231" customWidth="1"/>
    <col min="9798" max="9802" width="9.28515625" style="231" bestFit="1" customWidth="1"/>
    <col min="9803" max="9803" width="10.85546875" style="231" customWidth="1"/>
    <col min="9804" max="9804" width="11.28515625" style="231" customWidth="1"/>
    <col min="9805" max="9839" width="9.28515625" style="231" bestFit="1" customWidth="1"/>
    <col min="9840" max="9840" width="9.140625" style="231"/>
    <col min="9841" max="9842" width="9.28515625" style="231" bestFit="1" customWidth="1"/>
    <col min="9843" max="9843" width="9.140625" style="231"/>
    <col min="9844" max="9845" width="9.28515625" style="231" bestFit="1" customWidth="1"/>
    <col min="9846" max="9846" width="9.140625" style="231"/>
    <col min="9847" max="9848" width="9.28515625" style="231" bestFit="1" customWidth="1"/>
    <col min="9849" max="9849" width="9.140625" style="231"/>
    <col min="9850" max="9851" width="9.28515625" style="231" bestFit="1" customWidth="1"/>
    <col min="9852" max="9852" width="9.140625" style="231"/>
    <col min="9853" max="9854" width="9.28515625" style="231" bestFit="1" customWidth="1"/>
    <col min="9855" max="9855" width="9.140625" style="231"/>
    <col min="9856" max="9857" width="9.28515625" style="231" bestFit="1" customWidth="1"/>
    <col min="9858" max="9858" width="9.140625" style="231"/>
    <col min="9859" max="9860" width="9.28515625" style="231" bestFit="1" customWidth="1"/>
    <col min="9861" max="9861" width="9.140625" style="231"/>
    <col min="9862" max="9863" width="9.28515625" style="231" bestFit="1" customWidth="1"/>
    <col min="9864" max="9864" width="9.140625" style="231"/>
    <col min="9865" max="9866" width="9.28515625" style="231" bestFit="1" customWidth="1"/>
    <col min="9867" max="9867" width="9.140625" style="231"/>
    <col min="9868" max="9869" width="9.28515625" style="231" bestFit="1" customWidth="1"/>
    <col min="9870" max="9870" width="9.140625" style="231"/>
    <col min="9871" max="9872" width="9.28515625" style="231" bestFit="1" customWidth="1"/>
    <col min="9873" max="9873" width="9.140625" style="231"/>
    <col min="9874" max="9875" width="9.28515625" style="231" bestFit="1" customWidth="1"/>
    <col min="9876" max="9876" width="9.140625" style="231"/>
    <col min="9877" max="9878" width="9.28515625" style="231" bestFit="1" customWidth="1"/>
    <col min="9879" max="9879" width="9.140625" style="231"/>
    <col min="9880" max="9881" width="9.28515625" style="231" bestFit="1" customWidth="1"/>
    <col min="9882" max="9882" width="9.140625" style="231"/>
    <col min="9883" max="9884" width="9.28515625" style="231" bestFit="1" customWidth="1"/>
    <col min="9885" max="9885" width="9.140625" style="231"/>
    <col min="9886" max="9888" width="9.28515625" style="231" bestFit="1" customWidth="1"/>
    <col min="9889" max="9985" width="9.140625" style="231"/>
    <col min="9986" max="9986" width="12.7109375" style="231" customWidth="1"/>
    <col min="9987" max="9987" width="9.28515625" style="231" bestFit="1" customWidth="1"/>
    <col min="9988" max="9988" width="13.5703125" style="231" customWidth="1"/>
    <col min="9989" max="9991" width="14" style="231" customWidth="1"/>
    <col min="9992" max="9992" width="13.140625" style="231" bestFit="1" customWidth="1"/>
    <col min="9993" max="9993" width="11.5703125" style="231" customWidth="1"/>
    <col min="9994" max="9994" width="10.42578125" style="231" customWidth="1"/>
    <col min="9995" max="9995" width="10.28515625" style="231" customWidth="1"/>
    <col min="9996" max="9996" width="11.42578125" style="231" customWidth="1"/>
    <col min="9997" max="9997" width="10.5703125" style="231" customWidth="1"/>
    <col min="9998" max="9998" width="12.7109375" style="231" customWidth="1"/>
    <col min="9999" max="9999" width="11.140625" style="231" customWidth="1"/>
    <col min="10000" max="10000" width="10.7109375" style="231" customWidth="1"/>
    <col min="10001" max="10001" width="10.42578125" style="231" bestFit="1" customWidth="1"/>
    <col min="10002" max="10005" width="9.140625" style="231"/>
    <col min="10006" max="10008" width="9.28515625" style="231" bestFit="1" customWidth="1"/>
    <col min="10009" max="10009" width="10.7109375" style="231" customWidth="1"/>
    <col min="10010" max="10010" width="11.5703125" style="231" customWidth="1"/>
    <col min="10011" max="10011" width="9.28515625" style="231" bestFit="1" customWidth="1"/>
    <col min="10012" max="10012" width="10.42578125" style="231" customWidth="1"/>
    <col min="10013" max="10013" width="11.28515625" style="231" customWidth="1"/>
    <col min="10014" max="10014" width="11.140625" style="231" customWidth="1"/>
    <col min="10015" max="10015" width="9.28515625" style="231" bestFit="1" customWidth="1"/>
    <col min="10016" max="10016" width="11.42578125" style="231" customWidth="1"/>
    <col min="10017" max="10017" width="10.42578125" style="231" customWidth="1"/>
    <col min="10018" max="10018" width="10" style="231" customWidth="1"/>
    <col min="10019" max="10019" width="9.28515625" style="231" bestFit="1" customWidth="1"/>
    <col min="10020" max="10020" width="11.42578125" style="231" customWidth="1"/>
    <col min="10021" max="10021" width="13.85546875" style="231" customWidth="1"/>
    <col min="10022" max="10022" width="10.28515625" style="231" customWidth="1"/>
    <col min="10023" max="10023" width="10.5703125" style="231" customWidth="1"/>
    <col min="10024" max="10028" width="9.28515625" style="231" bestFit="1" customWidth="1"/>
    <col min="10029" max="10029" width="11.85546875" style="231" customWidth="1"/>
    <col min="10030" max="10030" width="9.28515625" style="231" bestFit="1" customWidth="1"/>
    <col min="10031" max="10031" width="12.5703125" style="231" customWidth="1"/>
    <col min="10032" max="10052" width="9.28515625" style="231" bestFit="1" customWidth="1"/>
    <col min="10053" max="10053" width="9.28515625" style="231" customWidth="1"/>
    <col min="10054" max="10058" width="9.28515625" style="231" bestFit="1" customWidth="1"/>
    <col min="10059" max="10059" width="10.85546875" style="231" customWidth="1"/>
    <col min="10060" max="10060" width="11.28515625" style="231" customWidth="1"/>
    <col min="10061" max="10095" width="9.28515625" style="231" bestFit="1" customWidth="1"/>
    <col min="10096" max="10096" width="9.140625" style="231"/>
    <col min="10097" max="10098" width="9.28515625" style="231" bestFit="1" customWidth="1"/>
    <col min="10099" max="10099" width="9.140625" style="231"/>
    <col min="10100" max="10101" width="9.28515625" style="231" bestFit="1" customWidth="1"/>
    <col min="10102" max="10102" width="9.140625" style="231"/>
    <col min="10103" max="10104" width="9.28515625" style="231" bestFit="1" customWidth="1"/>
    <col min="10105" max="10105" width="9.140625" style="231"/>
    <col min="10106" max="10107" width="9.28515625" style="231" bestFit="1" customWidth="1"/>
    <col min="10108" max="10108" width="9.140625" style="231"/>
    <col min="10109" max="10110" width="9.28515625" style="231" bestFit="1" customWidth="1"/>
    <col min="10111" max="10111" width="9.140625" style="231"/>
    <col min="10112" max="10113" width="9.28515625" style="231" bestFit="1" customWidth="1"/>
    <col min="10114" max="10114" width="9.140625" style="231"/>
    <col min="10115" max="10116" width="9.28515625" style="231" bestFit="1" customWidth="1"/>
    <col min="10117" max="10117" width="9.140625" style="231"/>
    <col min="10118" max="10119" width="9.28515625" style="231" bestFit="1" customWidth="1"/>
    <col min="10120" max="10120" width="9.140625" style="231"/>
    <col min="10121" max="10122" width="9.28515625" style="231" bestFit="1" customWidth="1"/>
    <col min="10123" max="10123" width="9.140625" style="231"/>
    <col min="10124" max="10125" width="9.28515625" style="231" bestFit="1" customWidth="1"/>
    <col min="10126" max="10126" width="9.140625" style="231"/>
    <col min="10127" max="10128" width="9.28515625" style="231" bestFit="1" customWidth="1"/>
    <col min="10129" max="10129" width="9.140625" style="231"/>
    <col min="10130" max="10131" width="9.28515625" style="231" bestFit="1" customWidth="1"/>
    <col min="10132" max="10132" width="9.140625" style="231"/>
    <col min="10133" max="10134" width="9.28515625" style="231" bestFit="1" customWidth="1"/>
    <col min="10135" max="10135" width="9.140625" style="231"/>
    <col min="10136" max="10137" width="9.28515625" style="231" bestFit="1" customWidth="1"/>
    <col min="10138" max="10138" width="9.140625" style="231"/>
    <col min="10139" max="10140" width="9.28515625" style="231" bestFit="1" customWidth="1"/>
    <col min="10141" max="10141" width="9.140625" style="231"/>
    <col min="10142" max="10144" width="9.28515625" style="231" bestFit="1" customWidth="1"/>
    <col min="10145" max="10241" width="9.140625" style="231"/>
    <col min="10242" max="10242" width="12.7109375" style="231" customWidth="1"/>
    <col min="10243" max="10243" width="9.28515625" style="231" bestFit="1" customWidth="1"/>
    <col min="10244" max="10244" width="13.5703125" style="231" customWidth="1"/>
    <col min="10245" max="10247" width="14" style="231" customWidth="1"/>
    <col min="10248" max="10248" width="13.140625" style="231" bestFit="1" customWidth="1"/>
    <col min="10249" max="10249" width="11.5703125" style="231" customWidth="1"/>
    <col min="10250" max="10250" width="10.42578125" style="231" customWidth="1"/>
    <col min="10251" max="10251" width="10.28515625" style="231" customWidth="1"/>
    <col min="10252" max="10252" width="11.42578125" style="231" customWidth="1"/>
    <col min="10253" max="10253" width="10.5703125" style="231" customWidth="1"/>
    <col min="10254" max="10254" width="12.7109375" style="231" customWidth="1"/>
    <col min="10255" max="10255" width="11.140625" style="231" customWidth="1"/>
    <col min="10256" max="10256" width="10.7109375" style="231" customWidth="1"/>
    <col min="10257" max="10257" width="10.42578125" style="231" bestFit="1" customWidth="1"/>
    <col min="10258" max="10261" width="9.140625" style="231"/>
    <col min="10262" max="10264" width="9.28515625" style="231" bestFit="1" customWidth="1"/>
    <col min="10265" max="10265" width="10.7109375" style="231" customWidth="1"/>
    <col min="10266" max="10266" width="11.5703125" style="231" customWidth="1"/>
    <col min="10267" max="10267" width="9.28515625" style="231" bestFit="1" customWidth="1"/>
    <col min="10268" max="10268" width="10.42578125" style="231" customWidth="1"/>
    <col min="10269" max="10269" width="11.28515625" style="231" customWidth="1"/>
    <col min="10270" max="10270" width="11.140625" style="231" customWidth="1"/>
    <col min="10271" max="10271" width="9.28515625" style="231" bestFit="1" customWidth="1"/>
    <col min="10272" max="10272" width="11.42578125" style="231" customWidth="1"/>
    <col min="10273" max="10273" width="10.42578125" style="231" customWidth="1"/>
    <col min="10274" max="10274" width="10" style="231" customWidth="1"/>
    <col min="10275" max="10275" width="9.28515625" style="231" bestFit="1" customWidth="1"/>
    <col min="10276" max="10276" width="11.42578125" style="231" customWidth="1"/>
    <col min="10277" max="10277" width="13.85546875" style="231" customWidth="1"/>
    <col min="10278" max="10278" width="10.28515625" style="231" customWidth="1"/>
    <col min="10279" max="10279" width="10.5703125" style="231" customWidth="1"/>
    <col min="10280" max="10284" width="9.28515625" style="231" bestFit="1" customWidth="1"/>
    <col min="10285" max="10285" width="11.85546875" style="231" customWidth="1"/>
    <col min="10286" max="10286" width="9.28515625" style="231" bestFit="1" customWidth="1"/>
    <col min="10287" max="10287" width="12.5703125" style="231" customWidth="1"/>
    <col min="10288" max="10308" width="9.28515625" style="231" bestFit="1" customWidth="1"/>
    <col min="10309" max="10309" width="9.28515625" style="231" customWidth="1"/>
    <col min="10310" max="10314" width="9.28515625" style="231" bestFit="1" customWidth="1"/>
    <col min="10315" max="10315" width="10.85546875" style="231" customWidth="1"/>
    <col min="10316" max="10316" width="11.28515625" style="231" customWidth="1"/>
    <col min="10317" max="10351" width="9.28515625" style="231" bestFit="1" customWidth="1"/>
    <col min="10352" max="10352" width="9.140625" style="231"/>
    <col min="10353" max="10354" width="9.28515625" style="231" bestFit="1" customWidth="1"/>
    <col min="10355" max="10355" width="9.140625" style="231"/>
    <col min="10356" max="10357" width="9.28515625" style="231" bestFit="1" customWidth="1"/>
    <col min="10358" max="10358" width="9.140625" style="231"/>
    <col min="10359" max="10360" width="9.28515625" style="231" bestFit="1" customWidth="1"/>
    <col min="10361" max="10361" width="9.140625" style="231"/>
    <col min="10362" max="10363" width="9.28515625" style="231" bestFit="1" customWidth="1"/>
    <col min="10364" max="10364" width="9.140625" style="231"/>
    <col min="10365" max="10366" width="9.28515625" style="231" bestFit="1" customWidth="1"/>
    <col min="10367" max="10367" width="9.140625" style="231"/>
    <col min="10368" max="10369" width="9.28515625" style="231" bestFit="1" customWidth="1"/>
    <col min="10370" max="10370" width="9.140625" style="231"/>
    <col min="10371" max="10372" width="9.28515625" style="231" bestFit="1" customWidth="1"/>
    <col min="10373" max="10373" width="9.140625" style="231"/>
    <col min="10374" max="10375" width="9.28515625" style="231" bestFit="1" customWidth="1"/>
    <col min="10376" max="10376" width="9.140625" style="231"/>
    <col min="10377" max="10378" width="9.28515625" style="231" bestFit="1" customWidth="1"/>
    <col min="10379" max="10379" width="9.140625" style="231"/>
    <col min="10380" max="10381" width="9.28515625" style="231" bestFit="1" customWidth="1"/>
    <col min="10382" max="10382" width="9.140625" style="231"/>
    <col min="10383" max="10384" width="9.28515625" style="231" bestFit="1" customWidth="1"/>
    <col min="10385" max="10385" width="9.140625" style="231"/>
    <col min="10386" max="10387" width="9.28515625" style="231" bestFit="1" customWidth="1"/>
    <col min="10388" max="10388" width="9.140625" style="231"/>
    <col min="10389" max="10390" width="9.28515625" style="231" bestFit="1" customWidth="1"/>
    <col min="10391" max="10391" width="9.140625" style="231"/>
    <col min="10392" max="10393" width="9.28515625" style="231" bestFit="1" customWidth="1"/>
    <col min="10394" max="10394" width="9.140625" style="231"/>
    <col min="10395" max="10396" width="9.28515625" style="231" bestFit="1" customWidth="1"/>
    <col min="10397" max="10397" width="9.140625" style="231"/>
    <col min="10398" max="10400" width="9.28515625" style="231" bestFit="1" customWidth="1"/>
    <col min="10401" max="10497" width="9.140625" style="231"/>
    <col min="10498" max="10498" width="12.7109375" style="231" customWidth="1"/>
    <col min="10499" max="10499" width="9.28515625" style="231" bestFit="1" customWidth="1"/>
    <col min="10500" max="10500" width="13.5703125" style="231" customWidth="1"/>
    <col min="10501" max="10503" width="14" style="231" customWidth="1"/>
    <col min="10504" max="10504" width="13.140625" style="231" bestFit="1" customWidth="1"/>
    <col min="10505" max="10505" width="11.5703125" style="231" customWidth="1"/>
    <col min="10506" max="10506" width="10.42578125" style="231" customWidth="1"/>
    <col min="10507" max="10507" width="10.28515625" style="231" customWidth="1"/>
    <col min="10508" max="10508" width="11.42578125" style="231" customWidth="1"/>
    <col min="10509" max="10509" width="10.5703125" style="231" customWidth="1"/>
    <col min="10510" max="10510" width="12.7109375" style="231" customWidth="1"/>
    <col min="10511" max="10511" width="11.140625" style="231" customWidth="1"/>
    <col min="10512" max="10512" width="10.7109375" style="231" customWidth="1"/>
    <col min="10513" max="10513" width="10.42578125" style="231" bestFit="1" customWidth="1"/>
    <col min="10514" max="10517" width="9.140625" style="231"/>
    <col min="10518" max="10520" width="9.28515625" style="231" bestFit="1" customWidth="1"/>
    <col min="10521" max="10521" width="10.7109375" style="231" customWidth="1"/>
    <col min="10522" max="10522" width="11.5703125" style="231" customWidth="1"/>
    <col min="10523" max="10523" width="9.28515625" style="231" bestFit="1" customWidth="1"/>
    <col min="10524" max="10524" width="10.42578125" style="231" customWidth="1"/>
    <col min="10525" max="10525" width="11.28515625" style="231" customWidth="1"/>
    <col min="10526" max="10526" width="11.140625" style="231" customWidth="1"/>
    <col min="10527" max="10527" width="9.28515625" style="231" bestFit="1" customWidth="1"/>
    <col min="10528" max="10528" width="11.42578125" style="231" customWidth="1"/>
    <col min="10529" max="10529" width="10.42578125" style="231" customWidth="1"/>
    <col min="10530" max="10530" width="10" style="231" customWidth="1"/>
    <col min="10531" max="10531" width="9.28515625" style="231" bestFit="1" customWidth="1"/>
    <col min="10532" max="10532" width="11.42578125" style="231" customWidth="1"/>
    <col min="10533" max="10533" width="13.85546875" style="231" customWidth="1"/>
    <col min="10534" max="10534" width="10.28515625" style="231" customWidth="1"/>
    <col min="10535" max="10535" width="10.5703125" style="231" customWidth="1"/>
    <col min="10536" max="10540" width="9.28515625" style="231" bestFit="1" customWidth="1"/>
    <col min="10541" max="10541" width="11.85546875" style="231" customWidth="1"/>
    <col min="10542" max="10542" width="9.28515625" style="231" bestFit="1" customWidth="1"/>
    <col min="10543" max="10543" width="12.5703125" style="231" customWidth="1"/>
    <col min="10544" max="10564" width="9.28515625" style="231" bestFit="1" customWidth="1"/>
    <col min="10565" max="10565" width="9.28515625" style="231" customWidth="1"/>
    <col min="10566" max="10570" width="9.28515625" style="231" bestFit="1" customWidth="1"/>
    <col min="10571" max="10571" width="10.85546875" style="231" customWidth="1"/>
    <col min="10572" max="10572" width="11.28515625" style="231" customWidth="1"/>
    <col min="10573" max="10607" width="9.28515625" style="231" bestFit="1" customWidth="1"/>
    <col min="10608" max="10608" width="9.140625" style="231"/>
    <col min="10609" max="10610" width="9.28515625" style="231" bestFit="1" customWidth="1"/>
    <col min="10611" max="10611" width="9.140625" style="231"/>
    <col min="10612" max="10613" width="9.28515625" style="231" bestFit="1" customWidth="1"/>
    <col min="10614" max="10614" width="9.140625" style="231"/>
    <col min="10615" max="10616" width="9.28515625" style="231" bestFit="1" customWidth="1"/>
    <col min="10617" max="10617" width="9.140625" style="231"/>
    <col min="10618" max="10619" width="9.28515625" style="231" bestFit="1" customWidth="1"/>
    <col min="10620" max="10620" width="9.140625" style="231"/>
    <col min="10621" max="10622" width="9.28515625" style="231" bestFit="1" customWidth="1"/>
    <col min="10623" max="10623" width="9.140625" style="231"/>
    <col min="10624" max="10625" width="9.28515625" style="231" bestFit="1" customWidth="1"/>
    <col min="10626" max="10626" width="9.140625" style="231"/>
    <col min="10627" max="10628" width="9.28515625" style="231" bestFit="1" customWidth="1"/>
    <col min="10629" max="10629" width="9.140625" style="231"/>
    <col min="10630" max="10631" width="9.28515625" style="231" bestFit="1" customWidth="1"/>
    <col min="10632" max="10632" width="9.140625" style="231"/>
    <col min="10633" max="10634" width="9.28515625" style="231" bestFit="1" customWidth="1"/>
    <col min="10635" max="10635" width="9.140625" style="231"/>
    <col min="10636" max="10637" width="9.28515625" style="231" bestFit="1" customWidth="1"/>
    <col min="10638" max="10638" width="9.140625" style="231"/>
    <col min="10639" max="10640" width="9.28515625" style="231" bestFit="1" customWidth="1"/>
    <col min="10641" max="10641" width="9.140625" style="231"/>
    <col min="10642" max="10643" width="9.28515625" style="231" bestFit="1" customWidth="1"/>
    <col min="10644" max="10644" width="9.140625" style="231"/>
    <col min="10645" max="10646" width="9.28515625" style="231" bestFit="1" customWidth="1"/>
    <col min="10647" max="10647" width="9.140625" style="231"/>
    <col min="10648" max="10649" width="9.28515625" style="231" bestFit="1" customWidth="1"/>
    <col min="10650" max="10650" width="9.140625" style="231"/>
    <col min="10651" max="10652" width="9.28515625" style="231" bestFit="1" customWidth="1"/>
    <col min="10653" max="10653" width="9.140625" style="231"/>
    <col min="10654" max="10656" width="9.28515625" style="231" bestFit="1" customWidth="1"/>
    <col min="10657" max="10753" width="9.140625" style="231"/>
    <col min="10754" max="10754" width="12.7109375" style="231" customWidth="1"/>
    <col min="10755" max="10755" width="9.28515625" style="231" bestFit="1" customWidth="1"/>
    <col min="10756" max="10756" width="13.5703125" style="231" customWidth="1"/>
    <col min="10757" max="10759" width="14" style="231" customWidth="1"/>
    <col min="10760" max="10760" width="13.140625" style="231" bestFit="1" customWidth="1"/>
    <col min="10761" max="10761" width="11.5703125" style="231" customWidth="1"/>
    <col min="10762" max="10762" width="10.42578125" style="231" customWidth="1"/>
    <col min="10763" max="10763" width="10.28515625" style="231" customWidth="1"/>
    <col min="10764" max="10764" width="11.42578125" style="231" customWidth="1"/>
    <col min="10765" max="10765" width="10.5703125" style="231" customWidth="1"/>
    <col min="10766" max="10766" width="12.7109375" style="231" customWidth="1"/>
    <col min="10767" max="10767" width="11.140625" style="231" customWidth="1"/>
    <col min="10768" max="10768" width="10.7109375" style="231" customWidth="1"/>
    <col min="10769" max="10769" width="10.42578125" style="231" bestFit="1" customWidth="1"/>
    <col min="10770" max="10773" width="9.140625" style="231"/>
    <col min="10774" max="10776" width="9.28515625" style="231" bestFit="1" customWidth="1"/>
    <col min="10777" max="10777" width="10.7109375" style="231" customWidth="1"/>
    <col min="10778" max="10778" width="11.5703125" style="231" customWidth="1"/>
    <col min="10779" max="10779" width="9.28515625" style="231" bestFit="1" customWidth="1"/>
    <col min="10780" max="10780" width="10.42578125" style="231" customWidth="1"/>
    <col min="10781" max="10781" width="11.28515625" style="231" customWidth="1"/>
    <col min="10782" max="10782" width="11.140625" style="231" customWidth="1"/>
    <col min="10783" max="10783" width="9.28515625" style="231" bestFit="1" customWidth="1"/>
    <col min="10784" max="10784" width="11.42578125" style="231" customWidth="1"/>
    <col min="10785" max="10785" width="10.42578125" style="231" customWidth="1"/>
    <col min="10786" max="10786" width="10" style="231" customWidth="1"/>
    <col min="10787" max="10787" width="9.28515625" style="231" bestFit="1" customWidth="1"/>
    <col min="10788" max="10788" width="11.42578125" style="231" customWidth="1"/>
    <col min="10789" max="10789" width="13.85546875" style="231" customWidth="1"/>
    <col min="10790" max="10790" width="10.28515625" style="231" customWidth="1"/>
    <col min="10791" max="10791" width="10.5703125" style="231" customWidth="1"/>
    <col min="10792" max="10796" width="9.28515625" style="231" bestFit="1" customWidth="1"/>
    <col min="10797" max="10797" width="11.85546875" style="231" customWidth="1"/>
    <col min="10798" max="10798" width="9.28515625" style="231" bestFit="1" customWidth="1"/>
    <col min="10799" max="10799" width="12.5703125" style="231" customWidth="1"/>
    <col min="10800" max="10820" width="9.28515625" style="231" bestFit="1" customWidth="1"/>
    <col min="10821" max="10821" width="9.28515625" style="231" customWidth="1"/>
    <col min="10822" max="10826" width="9.28515625" style="231" bestFit="1" customWidth="1"/>
    <col min="10827" max="10827" width="10.85546875" style="231" customWidth="1"/>
    <col min="10828" max="10828" width="11.28515625" style="231" customWidth="1"/>
    <col min="10829" max="10863" width="9.28515625" style="231" bestFit="1" customWidth="1"/>
    <col min="10864" max="10864" width="9.140625" style="231"/>
    <col min="10865" max="10866" width="9.28515625" style="231" bestFit="1" customWidth="1"/>
    <col min="10867" max="10867" width="9.140625" style="231"/>
    <col min="10868" max="10869" width="9.28515625" style="231" bestFit="1" customWidth="1"/>
    <col min="10870" max="10870" width="9.140625" style="231"/>
    <col min="10871" max="10872" width="9.28515625" style="231" bestFit="1" customWidth="1"/>
    <col min="10873" max="10873" width="9.140625" style="231"/>
    <col min="10874" max="10875" width="9.28515625" style="231" bestFit="1" customWidth="1"/>
    <col min="10876" max="10876" width="9.140625" style="231"/>
    <col min="10877" max="10878" width="9.28515625" style="231" bestFit="1" customWidth="1"/>
    <col min="10879" max="10879" width="9.140625" style="231"/>
    <col min="10880" max="10881" width="9.28515625" style="231" bestFit="1" customWidth="1"/>
    <col min="10882" max="10882" width="9.140625" style="231"/>
    <col min="10883" max="10884" width="9.28515625" style="231" bestFit="1" customWidth="1"/>
    <col min="10885" max="10885" width="9.140625" style="231"/>
    <col min="10886" max="10887" width="9.28515625" style="231" bestFit="1" customWidth="1"/>
    <col min="10888" max="10888" width="9.140625" style="231"/>
    <col min="10889" max="10890" width="9.28515625" style="231" bestFit="1" customWidth="1"/>
    <col min="10891" max="10891" width="9.140625" style="231"/>
    <col min="10892" max="10893" width="9.28515625" style="231" bestFit="1" customWidth="1"/>
    <col min="10894" max="10894" width="9.140625" style="231"/>
    <col min="10895" max="10896" width="9.28515625" style="231" bestFit="1" customWidth="1"/>
    <col min="10897" max="10897" width="9.140625" style="231"/>
    <col min="10898" max="10899" width="9.28515625" style="231" bestFit="1" customWidth="1"/>
    <col min="10900" max="10900" width="9.140625" style="231"/>
    <col min="10901" max="10902" width="9.28515625" style="231" bestFit="1" customWidth="1"/>
    <col min="10903" max="10903" width="9.140625" style="231"/>
    <col min="10904" max="10905" width="9.28515625" style="231" bestFit="1" customWidth="1"/>
    <col min="10906" max="10906" width="9.140625" style="231"/>
    <col min="10907" max="10908" width="9.28515625" style="231" bestFit="1" customWidth="1"/>
    <col min="10909" max="10909" width="9.140625" style="231"/>
    <col min="10910" max="10912" width="9.28515625" style="231" bestFit="1" customWidth="1"/>
    <col min="10913" max="11009" width="9.140625" style="231"/>
    <col min="11010" max="11010" width="12.7109375" style="231" customWidth="1"/>
    <col min="11011" max="11011" width="9.28515625" style="231" bestFit="1" customWidth="1"/>
    <col min="11012" max="11012" width="13.5703125" style="231" customWidth="1"/>
    <col min="11013" max="11015" width="14" style="231" customWidth="1"/>
    <col min="11016" max="11016" width="13.140625" style="231" bestFit="1" customWidth="1"/>
    <col min="11017" max="11017" width="11.5703125" style="231" customWidth="1"/>
    <col min="11018" max="11018" width="10.42578125" style="231" customWidth="1"/>
    <col min="11019" max="11019" width="10.28515625" style="231" customWidth="1"/>
    <col min="11020" max="11020" width="11.42578125" style="231" customWidth="1"/>
    <col min="11021" max="11021" width="10.5703125" style="231" customWidth="1"/>
    <col min="11022" max="11022" width="12.7109375" style="231" customWidth="1"/>
    <col min="11023" max="11023" width="11.140625" style="231" customWidth="1"/>
    <col min="11024" max="11024" width="10.7109375" style="231" customWidth="1"/>
    <col min="11025" max="11025" width="10.42578125" style="231" bestFit="1" customWidth="1"/>
    <col min="11026" max="11029" width="9.140625" style="231"/>
    <col min="11030" max="11032" width="9.28515625" style="231" bestFit="1" customWidth="1"/>
    <col min="11033" max="11033" width="10.7109375" style="231" customWidth="1"/>
    <col min="11034" max="11034" width="11.5703125" style="231" customWidth="1"/>
    <col min="11035" max="11035" width="9.28515625" style="231" bestFit="1" customWidth="1"/>
    <col min="11036" max="11036" width="10.42578125" style="231" customWidth="1"/>
    <col min="11037" max="11037" width="11.28515625" style="231" customWidth="1"/>
    <col min="11038" max="11038" width="11.140625" style="231" customWidth="1"/>
    <col min="11039" max="11039" width="9.28515625" style="231" bestFit="1" customWidth="1"/>
    <col min="11040" max="11040" width="11.42578125" style="231" customWidth="1"/>
    <col min="11041" max="11041" width="10.42578125" style="231" customWidth="1"/>
    <col min="11042" max="11042" width="10" style="231" customWidth="1"/>
    <col min="11043" max="11043" width="9.28515625" style="231" bestFit="1" customWidth="1"/>
    <col min="11044" max="11044" width="11.42578125" style="231" customWidth="1"/>
    <col min="11045" max="11045" width="13.85546875" style="231" customWidth="1"/>
    <col min="11046" max="11046" width="10.28515625" style="231" customWidth="1"/>
    <col min="11047" max="11047" width="10.5703125" style="231" customWidth="1"/>
    <col min="11048" max="11052" width="9.28515625" style="231" bestFit="1" customWidth="1"/>
    <col min="11053" max="11053" width="11.85546875" style="231" customWidth="1"/>
    <col min="11054" max="11054" width="9.28515625" style="231" bestFit="1" customWidth="1"/>
    <col min="11055" max="11055" width="12.5703125" style="231" customWidth="1"/>
    <col min="11056" max="11076" width="9.28515625" style="231" bestFit="1" customWidth="1"/>
    <col min="11077" max="11077" width="9.28515625" style="231" customWidth="1"/>
    <col min="11078" max="11082" width="9.28515625" style="231" bestFit="1" customWidth="1"/>
    <col min="11083" max="11083" width="10.85546875" style="231" customWidth="1"/>
    <col min="11084" max="11084" width="11.28515625" style="231" customWidth="1"/>
    <col min="11085" max="11119" width="9.28515625" style="231" bestFit="1" customWidth="1"/>
    <col min="11120" max="11120" width="9.140625" style="231"/>
    <col min="11121" max="11122" width="9.28515625" style="231" bestFit="1" customWidth="1"/>
    <col min="11123" max="11123" width="9.140625" style="231"/>
    <col min="11124" max="11125" width="9.28515625" style="231" bestFit="1" customWidth="1"/>
    <col min="11126" max="11126" width="9.140625" style="231"/>
    <col min="11127" max="11128" width="9.28515625" style="231" bestFit="1" customWidth="1"/>
    <col min="11129" max="11129" width="9.140625" style="231"/>
    <col min="11130" max="11131" width="9.28515625" style="231" bestFit="1" customWidth="1"/>
    <col min="11132" max="11132" width="9.140625" style="231"/>
    <col min="11133" max="11134" width="9.28515625" style="231" bestFit="1" customWidth="1"/>
    <col min="11135" max="11135" width="9.140625" style="231"/>
    <col min="11136" max="11137" width="9.28515625" style="231" bestFit="1" customWidth="1"/>
    <col min="11138" max="11138" width="9.140625" style="231"/>
    <col min="11139" max="11140" width="9.28515625" style="231" bestFit="1" customWidth="1"/>
    <col min="11141" max="11141" width="9.140625" style="231"/>
    <col min="11142" max="11143" width="9.28515625" style="231" bestFit="1" customWidth="1"/>
    <col min="11144" max="11144" width="9.140625" style="231"/>
    <col min="11145" max="11146" width="9.28515625" style="231" bestFit="1" customWidth="1"/>
    <col min="11147" max="11147" width="9.140625" style="231"/>
    <col min="11148" max="11149" width="9.28515625" style="231" bestFit="1" customWidth="1"/>
    <col min="11150" max="11150" width="9.140625" style="231"/>
    <col min="11151" max="11152" width="9.28515625" style="231" bestFit="1" customWidth="1"/>
    <col min="11153" max="11153" width="9.140625" style="231"/>
    <col min="11154" max="11155" width="9.28515625" style="231" bestFit="1" customWidth="1"/>
    <col min="11156" max="11156" width="9.140625" style="231"/>
    <col min="11157" max="11158" width="9.28515625" style="231" bestFit="1" customWidth="1"/>
    <col min="11159" max="11159" width="9.140625" style="231"/>
    <col min="11160" max="11161" width="9.28515625" style="231" bestFit="1" customWidth="1"/>
    <col min="11162" max="11162" width="9.140625" style="231"/>
    <col min="11163" max="11164" width="9.28515625" style="231" bestFit="1" customWidth="1"/>
    <col min="11165" max="11165" width="9.140625" style="231"/>
    <col min="11166" max="11168" width="9.28515625" style="231" bestFit="1" customWidth="1"/>
    <col min="11169" max="11265" width="9.140625" style="231"/>
    <col min="11266" max="11266" width="12.7109375" style="231" customWidth="1"/>
    <col min="11267" max="11267" width="9.28515625" style="231" bestFit="1" customWidth="1"/>
    <col min="11268" max="11268" width="13.5703125" style="231" customWidth="1"/>
    <col min="11269" max="11271" width="14" style="231" customWidth="1"/>
    <col min="11272" max="11272" width="13.140625" style="231" bestFit="1" customWidth="1"/>
    <col min="11273" max="11273" width="11.5703125" style="231" customWidth="1"/>
    <col min="11274" max="11274" width="10.42578125" style="231" customWidth="1"/>
    <col min="11275" max="11275" width="10.28515625" style="231" customWidth="1"/>
    <col min="11276" max="11276" width="11.42578125" style="231" customWidth="1"/>
    <col min="11277" max="11277" width="10.5703125" style="231" customWidth="1"/>
    <col min="11278" max="11278" width="12.7109375" style="231" customWidth="1"/>
    <col min="11279" max="11279" width="11.140625" style="231" customWidth="1"/>
    <col min="11280" max="11280" width="10.7109375" style="231" customWidth="1"/>
    <col min="11281" max="11281" width="10.42578125" style="231" bestFit="1" customWidth="1"/>
    <col min="11282" max="11285" width="9.140625" style="231"/>
    <col min="11286" max="11288" width="9.28515625" style="231" bestFit="1" customWidth="1"/>
    <col min="11289" max="11289" width="10.7109375" style="231" customWidth="1"/>
    <col min="11290" max="11290" width="11.5703125" style="231" customWidth="1"/>
    <col min="11291" max="11291" width="9.28515625" style="231" bestFit="1" customWidth="1"/>
    <col min="11292" max="11292" width="10.42578125" style="231" customWidth="1"/>
    <col min="11293" max="11293" width="11.28515625" style="231" customWidth="1"/>
    <col min="11294" max="11294" width="11.140625" style="231" customWidth="1"/>
    <col min="11295" max="11295" width="9.28515625" style="231" bestFit="1" customWidth="1"/>
    <col min="11296" max="11296" width="11.42578125" style="231" customWidth="1"/>
    <col min="11297" max="11297" width="10.42578125" style="231" customWidth="1"/>
    <col min="11298" max="11298" width="10" style="231" customWidth="1"/>
    <col min="11299" max="11299" width="9.28515625" style="231" bestFit="1" customWidth="1"/>
    <col min="11300" max="11300" width="11.42578125" style="231" customWidth="1"/>
    <col min="11301" max="11301" width="13.85546875" style="231" customWidth="1"/>
    <col min="11302" max="11302" width="10.28515625" style="231" customWidth="1"/>
    <col min="11303" max="11303" width="10.5703125" style="231" customWidth="1"/>
    <col min="11304" max="11308" width="9.28515625" style="231" bestFit="1" customWidth="1"/>
    <col min="11309" max="11309" width="11.85546875" style="231" customWidth="1"/>
    <col min="11310" max="11310" width="9.28515625" style="231" bestFit="1" customWidth="1"/>
    <col min="11311" max="11311" width="12.5703125" style="231" customWidth="1"/>
    <col min="11312" max="11332" width="9.28515625" style="231" bestFit="1" customWidth="1"/>
    <col min="11333" max="11333" width="9.28515625" style="231" customWidth="1"/>
    <col min="11334" max="11338" width="9.28515625" style="231" bestFit="1" customWidth="1"/>
    <col min="11339" max="11339" width="10.85546875" style="231" customWidth="1"/>
    <col min="11340" max="11340" width="11.28515625" style="231" customWidth="1"/>
    <col min="11341" max="11375" width="9.28515625" style="231" bestFit="1" customWidth="1"/>
    <col min="11376" max="11376" width="9.140625" style="231"/>
    <col min="11377" max="11378" width="9.28515625" style="231" bestFit="1" customWidth="1"/>
    <col min="11379" max="11379" width="9.140625" style="231"/>
    <col min="11380" max="11381" width="9.28515625" style="231" bestFit="1" customWidth="1"/>
    <col min="11382" max="11382" width="9.140625" style="231"/>
    <col min="11383" max="11384" width="9.28515625" style="231" bestFit="1" customWidth="1"/>
    <col min="11385" max="11385" width="9.140625" style="231"/>
    <col min="11386" max="11387" width="9.28515625" style="231" bestFit="1" customWidth="1"/>
    <col min="11388" max="11388" width="9.140625" style="231"/>
    <col min="11389" max="11390" width="9.28515625" style="231" bestFit="1" customWidth="1"/>
    <col min="11391" max="11391" width="9.140625" style="231"/>
    <col min="11392" max="11393" width="9.28515625" style="231" bestFit="1" customWidth="1"/>
    <col min="11394" max="11394" width="9.140625" style="231"/>
    <col min="11395" max="11396" width="9.28515625" style="231" bestFit="1" customWidth="1"/>
    <col min="11397" max="11397" width="9.140625" style="231"/>
    <col min="11398" max="11399" width="9.28515625" style="231" bestFit="1" customWidth="1"/>
    <col min="11400" max="11400" width="9.140625" style="231"/>
    <col min="11401" max="11402" width="9.28515625" style="231" bestFit="1" customWidth="1"/>
    <col min="11403" max="11403" width="9.140625" style="231"/>
    <col min="11404" max="11405" width="9.28515625" style="231" bestFit="1" customWidth="1"/>
    <col min="11406" max="11406" width="9.140625" style="231"/>
    <col min="11407" max="11408" width="9.28515625" style="231" bestFit="1" customWidth="1"/>
    <col min="11409" max="11409" width="9.140625" style="231"/>
    <col min="11410" max="11411" width="9.28515625" style="231" bestFit="1" customWidth="1"/>
    <col min="11412" max="11412" width="9.140625" style="231"/>
    <col min="11413" max="11414" width="9.28515625" style="231" bestFit="1" customWidth="1"/>
    <col min="11415" max="11415" width="9.140625" style="231"/>
    <col min="11416" max="11417" width="9.28515625" style="231" bestFit="1" customWidth="1"/>
    <col min="11418" max="11418" width="9.140625" style="231"/>
    <col min="11419" max="11420" width="9.28515625" style="231" bestFit="1" customWidth="1"/>
    <col min="11421" max="11421" width="9.140625" style="231"/>
    <col min="11422" max="11424" width="9.28515625" style="231" bestFit="1" customWidth="1"/>
    <col min="11425" max="11521" width="9.140625" style="231"/>
    <col min="11522" max="11522" width="12.7109375" style="231" customWidth="1"/>
    <col min="11523" max="11523" width="9.28515625" style="231" bestFit="1" customWidth="1"/>
    <col min="11524" max="11524" width="13.5703125" style="231" customWidth="1"/>
    <col min="11525" max="11527" width="14" style="231" customWidth="1"/>
    <col min="11528" max="11528" width="13.140625" style="231" bestFit="1" customWidth="1"/>
    <col min="11529" max="11529" width="11.5703125" style="231" customWidth="1"/>
    <col min="11530" max="11530" width="10.42578125" style="231" customWidth="1"/>
    <col min="11531" max="11531" width="10.28515625" style="231" customWidth="1"/>
    <col min="11532" max="11532" width="11.42578125" style="231" customWidth="1"/>
    <col min="11533" max="11533" width="10.5703125" style="231" customWidth="1"/>
    <col min="11534" max="11534" width="12.7109375" style="231" customWidth="1"/>
    <col min="11535" max="11535" width="11.140625" style="231" customWidth="1"/>
    <col min="11536" max="11536" width="10.7109375" style="231" customWidth="1"/>
    <col min="11537" max="11537" width="10.42578125" style="231" bestFit="1" customWidth="1"/>
    <col min="11538" max="11541" width="9.140625" style="231"/>
    <col min="11542" max="11544" width="9.28515625" style="231" bestFit="1" customWidth="1"/>
    <col min="11545" max="11545" width="10.7109375" style="231" customWidth="1"/>
    <col min="11546" max="11546" width="11.5703125" style="231" customWidth="1"/>
    <col min="11547" max="11547" width="9.28515625" style="231" bestFit="1" customWidth="1"/>
    <col min="11548" max="11548" width="10.42578125" style="231" customWidth="1"/>
    <col min="11549" max="11549" width="11.28515625" style="231" customWidth="1"/>
    <col min="11550" max="11550" width="11.140625" style="231" customWidth="1"/>
    <col min="11551" max="11551" width="9.28515625" style="231" bestFit="1" customWidth="1"/>
    <col min="11552" max="11552" width="11.42578125" style="231" customWidth="1"/>
    <col min="11553" max="11553" width="10.42578125" style="231" customWidth="1"/>
    <col min="11554" max="11554" width="10" style="231" customWidth="1"/>
    <col min="11555" max="11555" width="9.28515625" style="231" bestFit="1" customWidth="1"/>
    <col min="11556" max="11556" width="11.42578125" style="231" customWidth="1"/>
    <col min="11557" max="11557" width="13.85546875" style="231" customWidth="1"/>
    <col min="11558" max="11558" width="10.28515625" style="231" customWidth="1"/>
    <col min="11559" max="11559" width="10.5703125" style="231" customWidth="1"/>
    <col min="11560" max="11564" width="9.28515625" style="231" bestFit="1" customWidth="1"/>
    <col min="11565" max="11565" width="11.85546875" style="231" customWidth="1"/>
    <col min="11566" max="11566" width="9.28515625" style="231" bestFit="1" customWidth="1"/>
    <col min="11567" max="11567" width="12.5703125" style="231" customWidth="1"/>
    <col min="11568" max="11588" width="9.28515625" style="231" bestFit="1" customWidth="1"/>
    <col min="11589" max="11589" width="9.28515625" style="231" customWidth="1"/>
    <col min="11590" max="11594" width="9.28515625" style="231" bestFit="1" customWidth="1"/>
    <col min="11595" max="11595" width="10.85546875" style="231" customWidth="1"/>
    <col min="11596" max="11596" width="11.28515625" style="231" customWidth="1"/>
    <col min="11597" max="11631" width="9.28515625" style="231" bestFit="1" customWidth="1"/>
    <col min="11632" max="11632" width="9.140625" style="231"/>
    <col min="11633" max="11634" width="9.28515625" style="231" bestFit="1" customWidth="1"/>
    <col min="11635" max="11635" width="9.140625" style="231"/>
    <col min="11636" max="11637" width="9.28515625" style="231" bestFit="1" customWidth="1"/>
    <col min="11638" max="11638" width="9.140625" style="231"/>
    <col min="11639" max="11640" width="9.28515625" style="231" bestFit="1" customWidth="1"/>
    <col min="11641" max="11641" width="9.140625" style="231"/>
    <col min="11642" max="11643" width="9.28515625" style="231" bestFit="1" customWidth="1"/>
    <col min="11644" max="11644" width="9.140625" style="231"/>
    <col min="11645" max="11646" width="9.28515625" style="231" bestFit="1" customWidth="1"/>
    <col min="11647" max="11647" width="9.140625" style="231"/>
    <col min="11648" max="11649" width="9.28515625" style="231" bestFit="1" customWidth="1"/>
    <col min="11650" max="11650" width="9.140625" style="231"/>
    <col min="11651" max="11652" width="9.28515625" style="231" bestFit="1" customWidth="1"/>
    <col min="11653" max="11653" width="9.140625" style="231"/>
    <col min="11654" max="11655" width="9.28515625" style="231" bestFit="1" customWidth="1"/>
    <col min="11656" max="11656" width="9.140625" style="231"/>
    <col min="11657" max="11658" width="9.28515625" style="231" bestFit="1" customWidth="1"/>
    <col min="11659" max="11659" width="9.140625" style="231"/>
    <col min="11660" max="11661" width="9.28515625" style="231" bestFit="1" customWidth="1"/>
    <col min="11662" max="11662" width="9.140625" style="231"/>
    <col min="11663" max="11664" width="9.28515625" style="231" bestFit="1" customWidth="1"/>
    <col min="11665" max="11665" width="9.140625" style="231"/>
    <col min="11666" max="11667" width="9.28515625" style="231" bestFit="1" customWidth="1"/>
    <col min="11668" max="11668" width="9.140625" style="231"/>
    <col min="11669" max="11670" width="9.28515625" style="231" bestFit="1" customWidth="1"/>
    <col min="11671" max="11671" width="9.140625" style="231"/>
    <col min="11672" max="11673" width="9.28515625" style="231" bestFit="1" customWidth="1"/>
    <col min="11674" max="11674" width="9.140625" style="231"/>
    <col min="11675" max="11676" width="9.28515625" style="231" bestFit="1" customWidth="1"/>
    <col min="11677" max="11677" width="9.140625" style="231"/>
    <col min="11678" max="11680" width="9.28515625" style="231" bestFit="1" customWidth="1"/>
    <col min="11681" max="11777" width="9.140625" style="231"/>
    <col min="11778" max="11778" width="12.7109375" style="231" customWidth="1"/>
    <col min="11779" max="11779" width="9.28515625" style="231" bestFit="1" customWidth="1"/>
    <col min="11780" max="11780" width="13.5703125" style="231" customWidth="1"/>
    <col min="11781" max="11783" width="14" style="231" customWidth="1"/>
    <col min="11784" max="11784" width="13.140625" style="231" bestFit="1" customWidth="1"/>
    <col min="11785" max="11785" width="11.5703125" style="231" customWidth="1"/>
    <col min="11786" max="11786" width="10.42578125" style="231" customWidth="1"/>
    <col min="11787" max="11787" width="10.28515625" style="231" customWidth="1"/>
    <col min="11788" max="11788" width="11.42578125" style="231" customWidth="1"/>
    <col min="11789" max="11789" width="10.5703125" style="231" customWidth="1"/>
    <col min="11790" max="11790" width="12.7109375" style="231" customWidth="1"/>
    <col min="11791" max="11791" width="11.140625" style="231" customWidth="1"/>
    <col min="11792" max="11792" width="10.7109375" style="231" customWidth="1"/>
    <col min="11793" max="11793" width="10.42578125" style="231" bestFit="1" customWidth="1"/>
    <col min="11794" max="11797" width="9.140625" style="231"/>
    <col min="11798" max="11800" width="9.28515625" style="231" bestFit="1" customWidth="1"/>
    <col min="11801" max="11801" width="10.7109375" style="231" customWidth="1"/>
    <col min="11802" max="11802" width="11.5703125" style="231" customWidth="1"/>
    <col min="11803" max="11803" width="9.28515625" style="231" bestFit="1" customWidth="1"/>
    <col min="11804" max="11804" width="10.42578125" style="231" customWidth="1"/>
    <col min="11805" max="11805" width="11.28515625" style="231" customWidth="1"/>
    <col min="11806" max="11806" width="11.140625" style="231" customWidth="1"/>
    <col min="11807" max="11807" width="9.28515625" style="231" bestFit="1" customWidth="1"/>
    <col min="11808" max="11808" width="11.42578125" style="231" customWidth="1"/>
    <col min="11809" max="11809" width="10.42578125" style="231" customWidth="1"/>
    <col min="11810" max="11810" width="10" style="231" customWidth="1"/>
    <col min="11811" max="11811" width="9.28515625" style="231" bestFit="1" customWidth="1"/>
    <col min="11812" max="11812" width="11.42578125" style="231" customWidth="1"/>
    <col min="11813" max="11813" width="13.85546875" style="231" customWidth="1"/>
    <col min="11814" max="11814" width="10.28515625" style="231" customWidth="1"/>
    <col min="11815" max="11815" width="10.5703125" style="231" customWidth="1"/>
    <col min="11816" max="11820" width="9.28515625" style="231" bestFit="1" customWidth="1"/>
    <col min="11821" max="11821" width="11.85546875" style="231" customWidth="1"/>
    <col min="11822" max="11822" width="9.28515625" style="231" bestFit="1" customWidth="1"/>
    <col min="11823" max="11823" width="12.5703125" style="231" customWidth="1"/>
    <col min="11824" max="11844" width="9.28515625" style="231" bestFit="1" customWidth="1"/>
    <col min="11845" max="11845" width="9.28515625" style="231" customWidth="1"/>
    <col min="11846" max="11850" width="9.28515625" style="231" bestFit="1" customWidth="1"/>
    <col min="11851" max="11851" width="10.85546875" style="231" customWidth="1"/>
    <col min="11852" max="11852" width="11.28515625" style="231" customWidth="1"/>
    <col min="11853" max="11887" width="9.28515625" style="231" bestFit="1" customWidth="1"/>
    <col min="11888" max="11888" width="9.140625" style="231"/>
    <col min="11889" max="11890" width="9.28515625" style="231" bestFit="1" customWidth="1"/>
    <col min="11891" max="11891" width="9.140625" style="231"/>
    <col min="11892" max="11893" width="9.28515625" style="231" bestFit="1" customWidth="1"/>
    <col min="11894" max="11894" width="9.140625" style="231"/>
    <col min="11895" max="11896" width="9.28515625" style="231" bestFit="1" customWidth="1"/>
    <col min="11897" max="11897" width="9.140625" style="231"/>
    <col min="11898" max="11899" width="9.28515625" style="231" bestFit="1" customWidth="1"/>
    <col min="11900" max="11900" width="9.140625" style="231"/>
    <col min="11901" max="11902" width="9.28515625" style="231" bestFit="1" customWidth="1"/>
    <col min="11903" max="11903" width="9.140625" style="231"/>
    <col min="11904" max="11905" width="9.28515625" style="231" bestFit="1" customWidth="1"/>
    <col min="11906" max="11906" width="9.140625" style="231"/>
    <col min="11907" max="11908" width="9.28515625" style="231" bestFit="1" customWidth="1"/>
    <col min="11909" max="11909" width="9.140625" style="231"/>
    <col min="11910" max="11911" width="9.28515625" style="231" bestFit="1" customWidth="1"/>
    <col min="11912" max="11912" width="9.140625" style="231"/>
    <col min="11913" max="11914" width="9.28515625" style="231" bestFit="1" customWidth="1"/>
    <col min="11915" max="11915" width="9.140625" style="231"/>
    <col min="11916" max="11917" width="9.28515625" style="231" bestFit="1" customWidth="1"/>
    <col min="11918" max="11918" width="9.140625" style="231"/>
    <col min="11919" max="11920" width="9.28515625" style="231" bestFit="1" customWidth="1"/>
    <col min="11921" max="11921" width="9.140625" style="231"/>
    <col min="11922" max="11923" width="9.28515625" style="231" bestFit="1" customWidth="1"/>
    <col min="11924" max="11924" width="9.140625" style="231"/>
    <col min="11925" max="11926" width="9.28515625" style="231" bestFit="1" customWidth="1"/>
    <col min="11927" max="11927" width="9.140625" style="231"/>
    <col min="11928" max="11929" width="9.28515625" style="231" bestFit="1" customWidth="1"/>
    <col min="11930" max="11930" width="9.140625" style="231"/>
    <col min="11931" max="11932" width="9.28515625" style="231" bestFit="1" customWidth="1"/>
    <col min="11933" max="11933" width="9.140625" style="231"/>
    <col min="11934" max="11936" width="9.28515625" style="231" bestFit="1" customWidth="1"/>
    <col min="11937" max="12033" width="9.140625" style="231"/>
    <col min="12034" max="12034" width="12.7109375" style="231" customWidth="1"/>
    <col min="12035" max="12035" width="9.28515625" style="231" bestFit="1" customWidth="1"/>
    <col min="12036" max="12036" width="13.5703125" style="231" customWidth="1"/>
    <col min="12037" max="12039" width="14" style="231" customWidth="1"/>
    <col min="12040" max="12040" width="13.140625" style="231" bestFit="1" customWidth="1"/>
    <col min="12041" max="12041" width="11.5703125" style="231" customWidth="1"/>
    <col min="12042" max="12042" width="10.42578125" style="231" customWidth="1"/>
    <col min="12043" max="12043" width="10.28515625" style="231" customWidth="1"/>
    <col min="12044" max="12044" width="11.42578125" style="231" customWidth="1"/>
    <col min="12045" max="12045" width="10.5703125" style="231" customWidth="1"/>
    <col min="12046" max="12046" width="12.7109375" style="231" customWidth="1"/>
    <col min="12047" max="12047" width="11.140625" style="231" customWidth="1"/>
    <col min="12048" max="12048" width="10.7109375" style="231" customWidth="1"/>
    <col min="12049" max="12049" width="10.42578125" style="231" bestFit="1" customWidth="1"/>
    <col min="12050" max="12053" width="9.140625" style="231"/>
    <col min="12054" max="12056" width="9.28515625" style="231" bestFit="1" customWidth="1"/>
    <col min="12057" max="12057" width="10.7109375" style="231" customWidth="1"/>
    <col min="12058" max="12058" width="11.5703125" style="231" customWidth="1"/>
    <col min="12059" max="12059" width="9.28515625" style="231" bestFit="1" customWidth="1"/>
    <col min="12060" max="12060" width="10.42578125" style="231" customWidth="1"/>
    <col min="12061" max="12061" width="11.28515625" style="231" customWidth="1"/>
    <col min="12062" max="12062" width="11.140625" style="231" customWidth="1"/>
    <col min="12063" max="12063" width="9.28515625" style="231" bestFit="1" customWidth="1"/>
    <col min="12064" max="12064" width="11.42578125" style="231" customWidth="1"/>
    <col min="12065" max="12065" width="10.42578125" style="231" customWidth="1"/>
    <col min="12066" max="12066" width="10" style="231" customWidth="1"/>
    <col min="12067" max="12067" width="9.28515625" style="231" bestFit="1" customWidth="1"/>
    <col min="12068" max="12068" width="11.42578125" style="231" customWidth="1"/>
    <col min="12069" max="12069" width="13.85546875" style="231" customWidth="1"/>
    <col min="12070" max="12070" width="10.28515625" style="231" customWidth="1"/>
    <col min="12071" max="12071" width="10.5703125" style="231" customWidth="1"/>
    <col min="12072" max="12076" width="9.28515625" style="231" bestFit="1" customWidth="1"/>
    <col min="12077" max="12077" width="11.85546875" style="231" customWidth="1"/>
    <col min="12078" max="12078" width="9.28515625" style="231" bestFit="1" customWidth="1"/>
    <col min="12079" max="12079" width="12.5703125" style="231" customWidth="1"/>
    <col min="12080" max="12100" width="9.28515625" style="231" bestFit="1" customWidth="1"/>
    <col min="12101" max="12101" width="9.28515625" style="231" customWidth="1"/>
    <col min="12102" max="12106" width="9.28515625" style="231" bestFit="1" customWidth="1"/>
    <col min="12107" max="12107" width="10.85546875" style="231" customWidth="1"/>
    <col min="12108" max="12108" width="11.28515625" style="231" customWidth="1"/>
    <col min="12109" max="12143" width="9.28515625" style="231" bestFit="1" customWidth="1"/>
    <col min="12144" max="12144" width="9.140625" style="231"/>
    <col min="12145" max="12146" width="9.28515625" style="231" bestFit="1" customWidth="1"/>
    <col min="12147" max="12147" width="9.140625" style="231"/>
    <col min="12148" max="12149" width="9.28515625" style="231" bestFit="1" customWidth="1"/>
    <col min="12150" max="12150" width="9.140625" style="231"/>
    <col min="12151" max="12152" width="9.28515625" style="231" bestFit="1" customWidth="1"/>
    <col min="12153" max="12153" width="9.140625" style="231"/>
    <col min="12154" max="12155" width="9.28515625" style="231" bestFit="1" customWidth="1"/>
    <col min="12156" max="12156" width="9.140625" style="231"/>
    <col min="12157" max="12158" width="9.28515625" style="231" bestFit="1" customWidth="1"/>
    <col min="12159" max="12159" width="9.140625" style="231"/>
    <col min="12160" max="12161" width="9.28515625" style="231" bestFit="1" customWidth="1"/>
    <col min="12162" max="12162" width="9.140625" style="231"/>
    <col min="12163" max="12164" width="9.28515625" style="231" bestFit="1" customWidth="1"/>
    <col min="12165" max="12165" width="9.140625" style="231"/>
    <col min="12166" max="12167" width="9.28515625" style="231" bestFit="1" customWidth="1"/>
    <col min="12168" max="12168" width="9.140625" style="231"/>
    <col min="12169" max="12170" width="9.28515625" style="231" bestFit="1" customWidth="1"/>
    <col min="12171" max="12171" width="9.140625" style="231"/>
    <col min="12172" max="12173" width="9.28515625" style="231" bestFit="1" customWidth="1"/>
    <col min="12174" max="12174" width="9.140625" style="231"/>
    <col min="12175" max="12176" width="9.28515625" style="231" bestFit="1" customWidth="1"/>
    <col min="12177" max="12177" width="9.140625" style="231"/>
    <col min="12178" max="12179" width="9.28515625" style="231" bestFit="1" customWidth="1"/>
    <col min="12180" max="12180" width="9.140625" style="231"/>
    <col min="12181" max="12182" width="9.28515625" style="231" bestFit="1" customWidth="1"/>
    <col min="12183" max="12183" width="9.140625" style="231"/>
    <col min="12184" max="12185" width="9.28515625" style="231" bestFit="1" customWidth="1"/>
    <col min="12186" max="12186" width="9.140625" style="231"/>
    <col min="12187" max="12188" width="9.28515625" style="231" bestFit="1" customWidth="1"/>
    <col min="12189" max="12189" width="9.140625" style="231"/>
    <col min="12190" max="12192" width="9.28515625" style="231" bestFit="1" customWidth="1"/>
    <col min="12193" max="12289" width="9.140625" style="231"/>
    <col min="12290" max="12290" width="12.7109375" style="231" customWidth="1"/>
    <col min="12291" max="12291" width="9.28515625" style="231" bestFit="1" customWidth="1"/>
    <col min="12292" max="12292" width="13.5703125" style="231" customWidth="1"/>
    <col min="12293" max="12295" width="14" style="231" customWidth="1"/>
    <col min="12296" max="12296" width="13.140625" style="231" bestFit="1" customWidth="1"/>
    <col min="12297" max="12297" width="11.5703125" style="231" customWidth="1"/>
    <col min="12298" max="12298" width="10.42578125" style="231" customWidth="1"/>
    <col min="12299" max="12299" width="10.28515625" style="231" customWidth="1"/>
    <col min="12300" max="12300" width="11.42578125" style="231" customWidth="1"/>
    <col min="12301" max="12301" width="10.5703125" style="231" customWidth="1"/>
    <col min="12302" max="12302" width="12.7109375" style="231" customWidth="1"/>
    <col min="12303" max="12303" width="11.140625" style="231" customWidth="1"/>
    <col min="12304" max="12304" width="10.7109375" style="231" customWidth="1"/>
    <col min="12305" max="12305" width="10.42578125" style="231" bestFit="1" customWidth="1"/>
    <col min="12306" max="12309" width="9.140625" style="231"/>
    <col min="12310" max="12312" width="9.28515625" style="231" bestFit="1" customWidth="1"/>
    <col min="12313" max="12313" width="10.7109375" style="231" customWidth="1"/>
    <col min="12314" max="12314" width="11.5703125" style="231" customWidth="1"/>
    <col min="12315" max="12315" width="9.28515625" style="231" bestFit="1" customWidth="1"/>
    <col min="12316" max="12316" width="10.42578125" style="231" customWidth="1"/>
    <col min="12317" max="12317" width="11.28515625" style="231" customWidth="1"/>
    <col min="12318" max="12318" width="11.140625" style="231" customWidth="1"/>
    <col min="12319" max="12319" width="9.28515625" style="231" bestFit="1" customWidth="1"/>
    <col min="12320" max="12320" width="11.42578125" style="231" customWidth="1"/>
    <col min="12321" max="12321" width="10.42578125" style="231" customWidth="1"/>
    <col min="12322" max="12322" width="10" style="231" customWidth="1"/>
    <col min="12323" max="12323" width="9.28515625" style="231" bestFit="1" customWidth="1"/>
    <col min="12324" max="12324" width="11.42578125" style="231" customWidth="1"/>
    <col min="12325" max="12325" width="13.85546875" style="231" customWidth="1"/>
    <col min="12326" max="12326" width="10.28515625" style="231" customWidth="1"/>
    <col min="12327" max="12327" width="10.5703125" style="231" customWidth="1"/>
    <col min="12328" max="12332" width="9.28515625" style="231" bestFit="1" customWidth="1"/>
    <col min="12333" max="12333" width="11.85546875" style="231" customWidth="1"/>
    <col min="12334" max="12334" width="9.28515625" style="231" bestFit="1" customWidth="1"/>
    <col min="12335" max="12335" width="12.5703125" style="231" customWidth="1"/>
    <col min="12336" max="12356" width="9.28515625" style="231" bestFit="1" customWidth="1"/>
    <col min="12357" max="12357" width="9.28515625" style="231" customWidth="1"/>
    <col min="12358" max="12362" width="9.28515625" style="231" bestFit="1" customWidth="1"/>
    <col min="12363" max="12363" width="10.85546875" style="231" customWidth="1"/>
    <col min="12364" max="12364" width="11.28515625" style="231" customWidth="1"/>
    <col min="12365" max="12399" width="9.28515625" style="231" bestFit="1" customWidth="1"/>
    <col min="12400" max="12400" width="9.140625" style="231"/>
    <col min="12401" max="12402" width="9.28515625" style="231" bestFit="1" customWidth="1"/>
    <col min="12403" max="12403" width="9.140625" style="231"/>
    <col min="12404" max="12405" width="9.28515625" style="231" bestFit="1" customWidth="1"/>
    <col min="12406" max="12406" width="9.140625" style="231"/>
    <col min="12407" max="12408" width="9.28515625" style="231" bestFit="1" customWidth="1"/>
    <col min="12409" max="12409" width="9.140625" style="231"/>
    <col min="12410" max="12411" width="9.28515625" style="231" bestFit="1" customWidth="1"/>
    <col min="12412" max="12412" width="9.140625" style="231"/>
    <col min="12413" max="12414" width="9.28515625" style="231" bestFit="1" customWidth="1"/>
    <col min="12415" max="12415" width="9.140625" style="231"/>
    <col min="12416" max="12417" width="9.28515625" style="231" bestFit="1" customWidth="1"/>
    <col min="12418" max="12418" width="9.140625" style="231"/>
    <col min="12419" max="12420" width="9.28515625" style="231" bestFit="1" customWidth="1"/>
    <col min="12421" max="12421" width="9.140625" style="231"/>
    <col min="12422" max="12423" width="9.28515625" style="231" bestFit="1" customWidth="1"/>
    <col min="12424" max="12424" width="9.140625" style="231"/>
    <col min="12425" max="12426" width="9.28515625" style="231" bestFit="1" customWidth="1"/>
    <col min="12427" max="12427" width="9.140625" style="231"/>
    <col min="12428" max="12429" width="9.28515625" style="231" bestFit="1" customWidth="1"/>
    <col min="12430" max="12430" width="9.140625" style="231"/>
    <col min="12431" max="12432" width="9.28515625" style="231" bestFit="1" customWidth="1"/>
    <col min="12433" max="12433" width="9.140625" style="231"/>
    <col min="12434" max="12435" width="9.28515625" style="231" bestFit="1" customWidth="1"/>
    <col min="12436" max="12436" width="9.140625" style="231"/>
    <col min="12437" max="12438" width="9.28515625" style="231" bestFit="1" customWidth="1"/>
    <col min="12439" max="12439" width="9.140625" style="231"/>
    <col min="12440" max="12441" width="9.28515625" style="231" bestFit="1" customWidth="1"/>
    <col min="12442" max="12442" width="9.140625" style="231"/>
    <col min="12443" max="12444" width="9.28515625" style="231" bestFit="1" customWidth="1"/>
    <col min="12445" max="12445" width="9.140625" style="231"/>
    <col min="12446" max="12448" width="9.28515625" style="231" bestFit="1" customWidth="1"/>
    <col min="12449" max="12545" width="9.140625" style="231"/>
    <col min="12546" max="12546" width="12.7109375" style="231" customWidth="1"/>
    <col min="12547" max="12547" width="9.28515625" style="231" bestFit="1" customWidth="1"/>
    <col min="12548" max="12548" width="13.5703125" style="231" customWidth="1"/>
    <col min="12549" max="12551" width="14" style="231" customWidth="1"/>
    <col min="12552" max="12552" width="13.140625" style="231" bestFit="1" customWidth="1"/>
    <col min="12553" max="12553" width="11.5703125" style="231" customWidth="1"/>
    <col min="12554" max="12554" width="10.42578125" style="231" customWidth="1"/>
    <col min="12555" max="12555" width="10.28515625" style="231" customWidth="1"/>
    <col min="12556" max="12556" width="11.42578125" style="231" customWidth="1"/>
    <col min="12557" max="12557" width="10.5703125" style="231" customWidth="1"/>
    <col min="12558" max="12558" width="12.7109375" style="231" customWidth="1"/>
    <col min="12559" max="12559" width="11.140625" style="231" customWidth="1"/>
    <col min="12560" max="12560" width="10.7109375" style="231" customWidth="1"/>
    <col min="12561" max="12561" width="10.42578125" style="231" bestFit="1" customWidth="1"/>
    <col min="12562" max="12565" width="9.140625" style="231"/>
    <col min="12566" max="12568" width="9.28515625" style="231" bestFit="1" customWidth="1"/>
    <col min="12569" max="12569" width="10.7109375" style="231" customWidth="1"/>
    <col min="12570" max="12570" width="11.5703125" style="231" customWidth="1"/>
    <col min="12571" max="12571" width="9.28515625" style="231" bestFit="1" customWidth="1"/>
    <col min="12572" max="12572" width="10.42578125" style="231" customWidth="1"/>
    <col min="12573" max="12573" width="11.28515625" style="231" customWidth="1"/>
    <col min="12574" max="12574" width="11.140625" style="231" customWidth="1"/>
    <col min="12575" max="12575" width="9.28515625" style="231" bestFit="1" customWidth="1"/>
    <col min="12576" max="12576" width="11.42578125" style="231" customWidth="1"/>
    <col min="12577" max="12577" width="10.42578125" style="231" customWidth="1"/>
    <col min="12578" max="12578" width="10" style="231" customWidth="1"/>
    <col min="12579" max="12579" width="9.28515625" style="231" bestFit="1" customWidth="1"/>
    <col min="12580" max="12580" width="11.42578125" style="231" customWidth="1"/>
    <col min="12581" max="12581" width="13.85546875" style="231" customWidth="1"/>
    <col min="12582" max="12582" width="10.28515625" style="231" customWidth="1"/>
    <col min="12583" max="12583" width="10.5703125" style="231" customWidth="1"/>
    <col min="12584" max="12588" width="9.28515625" style="231" bestFit="1" customWidth="1"/>
    <col min="12589" max="12589" width="11.85546875" style="231" customWidth="1"/>
    <col min="12590" max="12590" width="9.28515625" style="231" bestFit="1" customWidth="1"/>
    <col min="12591" max="12591" width="12.5703125" style="231" customWidth="1"/>
    <col min="12592" max="12612" width="9.28515625" style="231" bestFit="1" customWidth="1"/>
    <col min="12613" max="12613" width="9.28515625" style="231" customWidth="1"/>
    <col min="12614" max="12618" width="9.28515625" style="231" bestFit="1" customWidth="1"/>
    <col min="12619" max="12619" width="10.85546875" style="231" customWidth="1"/>
    <col min="12620" max="12620" width="11.28515625" style="231" customWidth="1"/>
    <col min="12621" max="12655" width="9.28515625" style="231" bestFit="1" customWidth="1"/>
    <col min="12656" max="12656" width="9.140625" style="231"/>
    <col min="12657" max="12658" width="9.28515625" style="231" bestFit="1" customWidth="1"/>
    <col min="12659" max="12659" width="9.140625" style="231"/>
    <col min="12660" max="12661" width="9.28515625" style="231" bestFit="1" customWidth="1"/>
    <col min="12662" max="12662" width="9.140625" style="231"/>
    <col min="12663" max="12664" width="9.28515625" style="231" bestFit="1" customWidth="1"/>
    <col min="12665" max="12665" width="9.140625" style="231"/>
    <col min="12666" max="12667" width="9.28515625" style="231" bestFit="1" customWidth="1"/>
    <col min="12668" max="12668" width="9.140625" style="231"/>
    <col min="12669" max="12670" width="9.28515625" style="231" bestFit="1" customWidth="1"/>
    <col min="12671" max="12671" width="9.140625" style="231"/>
    <col min="12672" max="12673" width="9.28515625" style="231" bestFit="1" customWidth="1"/>
    <col min="12674" max="12674" width="9.140625" style="231"/>
    <col min="12675" max="12676" width="9.28515625" style="231" bestFit="1" customWidth="1"/>
    <col min="12677" max="12677" width="9.140625" style="231"/>
    <col min="12678" max="12679" width="9.28515625" style="231" bestFit="1" customWidth="1"/>
    <col min="12680" max="12680" width="9.140625" style="231"/>
    <col min="12681" max="12682" width="9.28515625" style="231" bestFit="1" customWidth="1"/>
    <col min="12683" max="12683" width="9.140625" style="231"/>
    <col min="12684" max="12685" width="9.28515625" style="231" bestFit="1" customWidth="1"/>
    <col min="12686" max="12686" width="9.140625" style="231"/>
    <col min="12687" max="12688" width="9.28515625" style="231" bestFit="1" customWidth="1"/>
    <col min="12689" max="12689" width="9.140625" style="231"/>
    <col min="12690" max="12691" width="9.28515625" style="231" bestFit="1" customWidth="1"/>
    <col min="12692" max="12692" width="9.140625" style="231"/>
    <col min="12693" max="12694" width="9.28515625" style="231" bestFit="1" customWidth="1"/>
    <col min="12695" max="12695" width="9.140625" style="231"/>
    <col min="12696" max="12697" width="9.28515625" style="231" bestFit="1" customWidth="1"/>
    <col min="12698" max="12698" width="9.140625" style="231"/>
    <col min="12699" max="12700" width="9.28515625" style="231" bestFit="1" customWidth="1"/>
    <col min="12701" max="12701" width="9.140625" style="231"/>
    <col min="12702" max="12704" width="9.28515625" style="231" bestFit="1" customWidth="1"/>
    <col min="12705" max="12801" width="9.140625" style="231"/>
    <col min="12802" max="12802" width="12.7109375" style="231" customWidth="1"/>
    <col min="12803" max="12803" width="9.28515625" style="231" bestFit="1" customWidth="1"/>
    <col min="12804" max="12804" width="13.5703125" style="231" customWidth="1"/>
    <col min="12805" max="12807" width="14" style="231" customWidth="1"/>
    <col min="12808" max="12808" width="13.140625" style="231" bestFit="1" customWidth="1"/>
    <col min="12809" max="12809" width="11.5703125" style="231" customWidth="1"/>
    <col min="12810" max="12810" width="10.42578125" style="231" customWidth="1"/>
    <col min="12811" max="12811" width="10.28515625" style="231" customWidth="1"/>
    <col min="12812" max="12812" width="11.42578125" style="231" customWidth="1"/>
    <col min="12813" max="12813" width="10.5703125" style="231" customWidth="1"/>
    <col min="12814" max="12814" width="12.7109375" style="231" customWidth="1"/>
    <col min="12815" max="12815" width="11.140625" style="231" customWidth="1"/>
    <col min="12816" max="12816" width="10.7109375" style="231" customWidth="1"/>
    <col min="12817" max="12817" width="10.42578125" style="231" bestFit="1" customWidth="1"/>
    <col min="12818" max="12821" width="9.140625" style="231"/>
    <col min="12822" max="12824" width="9.28515625" style="231" bestFit="1" customWidth="1"/>
    <col min="12825" max="12825" width="10.7109375" style="231" customWidth="1"/>
    <col min="12826" max="12826" width="11.5703125" style="231" customWidth="1"/>
    <col min="12827" max="12827" width="9.28515625" style="231" bestFit="1" customWidth="1"/>
    <col min="12828" max="12828" width="10.42578125" style="231" customWidth="1"/>
    <col min="12829" max="12829" width="11.28515625" style="231" customWidth="1"/>
    <col min="12830" max="12830" width="11.140625" style="231" customWidth="1"/>
    <col min="12831" max="12831" width="9.28515625" style="231" bestFit="1" customWidth="1"/>
    <col min="12832" max="12832" width="11.42578125" style="231" customWidth="1"/>
    <col min="12833" max="12833" width="10.42578125" style="231" customWidth="1"/>
    <col min="12834" max="12834" width="10" style="231" customWidth="1"/>
    <col min="12835" max="12835" width="9.28515625" style="231" bestFit="1" customWidth="1"/>
    <col min="12836" max="12836" width="11.42578125" style="231" customWidth="1"/>
    <col min="12837" max="12837" width="13.85546875" style="231" customWidth="1"/>
    <col min="12838" max="12838" width="10.28515625" style="231" customWidth="1"/>
    <col min="12839" max="12839" width="10.5703125" style="231" customWidth="1"/>
    <col min="12840" max="12844" width="9.28515625" style="231" bestFit="1" customWidth="1"/>
    <col min="12845" max="12845" width="11.85546875" style="231" customWidth="1"/>
    <col min="12846" max="12846" width="9.28515625" style="231" bestFit="1" customWidth="1"/>
    <col min="12847" max="12847" width="12.5703125" style="231" customWidth="1"/>
    <col min="12848" max="12868" width="9.28515625" style="231" bestFit="1" customWidth="1"/>
    <col min="12869" max="12869" width="9.28515625" style="231" customWidth="1"/>
    <col min="12870" max="12874" width="9.28515625" style="231" bestFit="1" customWidth="1"/>
    <col min="12875" max="12875" width="10.85546875" style="231" customWidth="1"/>
    <col min="12876" max="12876" width="11.28515625" style="231" customWidth="1"/>
    <col min="12877" max="12911" width="9.28515625" style="231" bestFit="1" customWidth="1"/>
    <col min="12912" max="12912" width="9.140625" style="231"/>
    <col min="12913" max="12914" width="9.28515625" style="231" bestFit="1" customWidth="1"/>
    <col min="12915" max="12915" width="9.140625" style="231"/>
    <col min="12916" max="12917" width="9.28515625" style="231" bestFit="1" customWidth="1"/>
    <col min="12918" max="12918" width="9.140625" style="231"/>
    <col min="12919" max="12920" width="9.28515625" style="231" bestFit="1" customWidth="1"/>
    <col min="12921" max="12921" width="9.140625" style="231"/>
    <col min="12922" max="12923" width="9.28515625" style="231" bestFit="1" customWidth="1"/>
    <col min="12924" max="12924" width="9.140625" style="231"/>
    <col min="12925" max="12926" width="9.28515625" style="231" bestFit="1" customWidth="1"/>
    <col min="12927" max="12927" width="9.140625" style="231"/>
    <col min="12928" max="12929" width="9.28515625" style="231" bestFit="1" customWidth="1"/>
    <col min="12930" max="12930" width="9.140625" style="231"/>
    <col min="12931" max="12932" width="9.28515625" style="231" bestFit="1" customWidth="1"/>
    <col min="12933" max="12933" width="9.140625" style="231"/>
    <col min="12934" max="12935" width="9.28515625" style="231" bestFit="1" customWidth="1"/>
    <col min="12936" max="12936" width="9.140625" style="231"/>
    <col min="12937" max="12938" width="9.28515625" style="231" bestFit="1" customWidth="1"/>
    <col min="12939" max="12939" width="9.140625" style="231"/>
    <col min="12940" max="12941" width="9.28515625" style="231" bestFit="1" customWidth="1"/>
    <col min="12942" max="12942" width="9.140625" style="231"/>
    <col min="12943" max="12944" width="9.28515625" style="231" bestFit="1" customWidth="1"/>
    <col min="12945" max="12945" width="9.140625" style="231"/>
    <col min="12946" max="12947" width="9.28515625" style="231" bestFit="1" customWidth="1"/>
    <col min="12948" max="12948" width="9.140625" style="231"/>
    <col min="12949" max="12950" width="9.28515625" style="231" bestFit="1" customWidth="1"/>
    <col min="12951" max="12951" width="9.140625" style="231"/>
    <col min="12952" max="12953" width="9.28515625" style="231" bestFit="1" customWidth="1"/>
    <col min="12954" max="12954" width="9.140625" style="231"/>
    <col min="12955" max="12956" width="9.28515625" style="231" bestFit="1" customWidth="1"/>
    <col min="12957" max="12957" width="9.140625" style="231"/>
    <col min="12958" max="12960" width="9.28515625" style="231" bestFit="1" customWidth="1"/>
    <col min="12961" max="13057" width="9.140625" style="231"/>
    <col min="13058" max="13058" width="12.7109375" style="231" customWidth="1"/>
    <col min="13059" max="13059" width="9.28515625" style="231" bestFit="1" customWidth="1"/>
    <col min="13060" max="13060" width="13.5703125" style="231" customWidth="1"/>
    <col min="13061" max="13063" width="14" style="231" customWidth="1"/>
    <col min="13064" max="13064" width="13.140625" style="231" bestFit="1" customWidth="1"/>
    <col min="13065" max="13065" width="11.5703125" style="231" customWidth="1"/>
    <col min="13066" max="13066" width="10.42578125" style="231" customWidth="1"/>
    <col min="13067" max="13067" width="10.28515625" style="231" customWidth="1"/>
    <col min="13068" max="13068" width="11.42578125" style="231" customWidth="1"/>
    <col min="13069" max="13069" width="10.5703125" style="231" customWidth="1"/>
    <col min="13070" max="13070" width="12.7109375" style="231" customWidth="1"/>
    <col min="13071" max="13071" width="11.140625" style="231" customWidth="1"/>
    <col min="13072" max="13072" width="10.7109375" style="231" customWidth="1"/>
    <col min="13073" max="13073" width="10.42578125" style="231" bestFit="1" customWidth="1"/>
    <col min="13074" max="13077" width="9.140625" style="231"/>
    <col min="13078" max="13080" width="9.28515625" style="231" bestFit="1" customWidth="1"/>
    <col min="13081" max="13081" width="10.7109375" style="231" customWidth="1"/>
    <col min="13082" max="13082" width="11.5703125" style="231" customWidth="1"/>
    <col min="13083" max="13083" width="9.28515625" style="231" bestFit="1" customWidth="1"/>
    <col min="13084" max="13084" width="10.42578125" style="231" customWidth="1"/>
    <col min="13085" max="13085" width="11.28515625" style="231" customWidth="1"/>
    <col min="13086" max="13086" width="11.140625" style="231" customWidth="1"/>
    <col min="13087" max="13087" width="9.28515625" style="231" bestFit="1" customWidth="1"/>
    <col min="13088" max="13088" width="11.42578125" style="231" customWidth="1"/>
    <col min="13089" max="13089" width="10.42578125" style="231" customWidth="1"/>
    <col min="13090" max="13090" width="10" style="231" customWidth="1"/>
    <col min="13091" max="13091" width="9.28515625" style="231" bestFit="1" customWidth="1"/>
    <col min="13092" max="13092" width="11.42578125" style="231" customWidth="1"/>
    <col min="13093" max="13093" width="13.85546875" style="231" customWidth="1"/>
    <col min="13094" max="13094" width="10.28515625" style="231" customWidth="1"/>
    <col min="13095" max="13095" width="10.5703125" style="231" customWidth="1"/>
    <col min="13096" max="13100" width="9.28515625" style="231" bestFit="1" customWidth="1"/>
    <col min="13101" max="13101" width="11.85546875" style="231" customWidth="1"/>
    <col min="13102" max="13102" width="9.28515625" style="231" bestFit="1" customWidth="1"/>
    <col min="13103" max="13103" width="12.5703125" style="231" customWidth="1"/>
    <col min="13104" max="13124" width="9.28515625" style="231" bestFit="1" customWidth="1"/>
    <col min="13125" max="13125" width="9.28515625" style="231" customWidth="1"/>
    <col min="13126" max="13130" width="9.28515625" style="231" bestFit="1" customWidth="1"/>
    <col min="13131" max="13131" width="10.85546875" style="231" customWidth="1"/>
    <col min="13132" max="13132" width="11.28515625" style="231" customWidth="1"/>
    <col min="13133" max="13167" width="9.28515625" style="231" bestFit="1" customWidth="1"/>
    <col min="13168" max="13168" width="9.140625" style="231"/>
    <col min="13169" max="13170" width="9.28515625" style="231" bestFit="1" customWidth="1"/>
    <col min="13171" max="13171" width="9.140625" style="231"/>
    <col min="13172" max="13173" width="9.28515625" style="231" bestFit="1" customWidth="1"/>
    <col min="13174" max="13174" width="9.140625" style="231"/>
    <col min="13175" max="13176" width="9.28515625" style="231" bestFit="1" customWidth="1"/>
    <col min="13177" max="13177" width="9.140625" style="231"/>
    <col min="13178" max="13179" width="9.28515625" style="231" bestFit="1" customWidth="1"/>
    <col min="13180" max="13180" width="9.140625" style="231"/>
    <col min="13181" max="13182" width="9.28515625" style="231" bestFit="1" customWidth="1"/>
    <col min="13183" max="13183" width="9.140625" style="231"/>
    <col min="13184" max="13185" width="9.28515625" style="231" bestFit="1" customWidth="1"/>
    <col min="13186" max="13186" width="9.140625" style="231"/>
    <col min="13187" max="13188" width="9.28515625" style="231" bestFit="1" customWidth="1"/>
    <col min="13189" max="13189" width="9.140625" style="231"/>
    <col min="13190" max="13191" width="9.28515625" style="231" bestFit="1" customWidth="1"/>
    <col min="13192" max="13192" width="9.140625" style="231"/>
    <col min="13193" max="13194" width="9.28515625" style="231" bestFit="1" customWidth="1"/>
    <col min="13195" max="13195" width="9.140625" style="231"/>
    <col min="13196" max="13197" width="9.28515625" style="231" bestFit="1" customWidth="1"/>
    <col min="13198" max="13198" width="9.140625" style="231"/>
    <col min="13199" max="13200" width="9.28515625" style="231" bestFit="1" customWidth="1"/>
    <col min="13201" max="13201" width="9.140625" style="231"/>
    <col min="13202" max="13203" width="9.28515625" style="231" bestFit="1" customWidth="1"/>
    <col min="13204" max="13204" width="9.140625" style="231"/>
    <col min="13205" max="13206" width="9.28515625" style="231" bestFit="1" customWidth="1"/>
    <col min="13207" max="13207" width="9.140625" style="231"/>
    <col min="13208" max="13209" width="9.28515625" style="231" bestFit="1" customWidth="1"/>
    <col min="13210" max="13210" width="9.140625" style="231"/>
    <col min="13211" max="13212" width="9.28515625" style="231" bestFit="1" customWidth="1"/>
    <col min="13213" max="13213" width="9.140625" style="231"/>
    <col min="13214" max="13216" width="9.28515625" style="231" bestFit="1" customWidth="1"/>
    <col min="13217" max="13313" width="9.140625" style="231"/>
    <col min="13314" max="13314" width="12.7109375" style="231" customWidth="1"/>
    <col min="13315" max="13315" width="9.28515625" style="231" bestFit="1" customWidth="1"/>
    <col min="13316" max="13316" width="13.5703125" style="231" customWidth="1"/>
    <col min="13317" max="13319" width="14" style="231" customWidth="1"/>
    <col min="13320" max="13320" width="13.140625" style="231" bestFit="1" customWidth="1"/>
    <col min="13321" max="13321" width="11.5703125" style="231" customWidth="1"/>
    <col min="13322" max="13322" width="10.42578125" style="231" customWidth="1"/>
    <col min="13323" max="13323" width="10.28515625" style="231" customWidth="1"/>
    <col min="13324" max="13324" width="11.42578125" style="231" customWidth="1"/>
    <col min="13325" max="13325" width="10.5703125" style="231" customWidth="1"/>
    <col min="13326" max="13326" width="12.7109375" style="231" customWidth="1"/>
    <col min="13327" max="13327" width="11.140625" style="231" customWidth="1"/>
    <col min="13328" max="13328" width="10.7109375" style="231" customWidth="1"/>
    <col min="13329" max="13329" width="10.42578125" style="231" bestFit="1" customWidth="1"/>
    <col min="13330" max="13333" width="9.140625" style="231"/>
    <col min="13334" max="13336" width="9.28515625" style="231" bestFit="1" customWidth="1"/>
    <col min="13337" max="13337" width="10.7109375" style="231" customWidth="1"/>
    <col min="13338" max="13338" width="11.5703125" style="231" customWidth="1"/>
    <col min="13339" max="13339" width="9.28515625" style="231" bestFit="1" customWidth="1"/>
    <col min="13340" max="13340" width="10.42578125" style="231" customWidth="1"/>
    <col min="13341" max="13341" width="11.28515625" style="231" customWidth="1"/>
    <col min="13342" max="13342" width="11.140625" style="231" customWidth="1"/>
    <col min="13343" max="13343" width="9.28515625" style="231" bestFit="1" customWidth="1"/>
    <col min="13344" max="13344" width="11.42578125" style="231" customWidth="1"/>
    <col min="13345" max="13345" width="10.42578125" style="231" customWidth="1"/>
    <col min="13346" max="13346" width="10" style="231" customWidth="1"/>
    <col min="13347" max="13347" width="9.28515625" style="231" bestFit="1" customWidth="1"/>
    <col min="13348" max="13348" width="11.42578125" style="231" customWidth="1"/>
    <col min="13349" max="13349" width="13.85546875" style="231" customWidth="1"/>
    <col min="13350" max="13350" width="10.28515625" style="231" customWidth="1"/>
    <col min="13351" max="13351" width="10.5703125" style="231" customWidth="1"/>
    <col min="13352" max="13356" width="9.28515625" style="231" bestFit="1" customWidth="1"/>
    <col min="13357" max="13357" width="11.85546875" style="231" customWidth="1"/>
    <col min="13358" max="13358" width="9.28515625" style="231" bestFit="1" customWidth="1"/>
    <col min="13359" max="13359" width="12.5703125" style="231" customWidth="1"/>
    <col min="13360" max="13380" width="9.28515625" style="231" bestFit="1" customWidth="1"/>
    <col min="13381" max="13381" width="9.28515625" style="231" customWidth="1"/>
    <col min="13382" max="13386" width="9.28515625" style="231" bestFit="1" customWidth="1"/>
    <col min="13387" max="13387" width="10.85546875" style="231" customWidth="1"/>
    <col min="13388" max="13388" width="11.28515625" style="231" customWidth="1"/>
    <col min="13389" max="13423" width="9.28515625" style="231" bestFit="1" customWidth="1"/>
    <col min="13424" max="13424" width="9.140625" style="231"/>
    <col min="13425" max="13426" width="9.28515625" style="231" bestFit="1" customWidth="1"/>
    <col min="13427" max="13427" width="9.140625" style="231"/>
    <col min="13428" max="13429" width="9.28515625" style="231" bestFit="1" customWidth="1"/>
    <col min="13430" max="13430" width="9.140625" style="231"/>
    <col min="13431" max="13432" width="9.28515625" style="231" bestFit="1" customWidth="1"/>
    <col min="13433" max="13433" width="9.140625" style="231"/>
    <col min="13434" max="13435" width="9.28515625" style="231" bestFit="1" customWidth="1"/>
    <col min="13436" max="13436" width="9.140625" style="231"/>
    <col min="13437" max="13438" width="9.28515625" style="231" bestFit="1" customWidth="1"/>
    <col min="13439" max="13439" width="9.140625" style="231"/>
    <col min="13440" max="13441" width="9.28515625" style="231" bestFit="1" customWidth="1"/>
    <col min="13442" max="13442" width="9.140625" style="231"/>
    <col min="13443" max="13444" width="9.28515625" style="231" bestFit="1" customWidth="1"/>
    <col min="13445" max="13445" width="9.140625" style="231"/>
    <col min="13446" max="13447" width="9.28515625" style="231" bestFit="1" customWidth="1"/>
    <col min="13448" max="13448" width="9.140625" style="231"/>
    <col min="13449" max="13450" width="9.28515625" style="231" bestFit="1" customWidth="1"/>
    <col min="13451" max="13451" width="9.140625" style="231"/>
    <col min="13452" max="13453" width="9.28515625" style="231" bestFit="1" customWidth="1"/>
    <col min="13454" max="13454" width="9.140625" style="231"/>
    <col min="13455" max="13456" width="9.28515625" style="231" bestFit="1" customWidth="1"/>
    <col min="13457" max="13457" width="9.140625" style="231"/>
    <col min="13458" max="13459" width="9.28515625" style="231" bestFit="1" customWidth="1"/>
    <col min="13460" max="13460" width="9.140625" style="231"/>
    <col min="13461" max="13462" width="9.28515625" style="231" bestFit="1" customWidth="1"/>
    <col min="13463" max="13463" width="9.140625" style="231"/>
    <col min="13464" max="13465" width="9.28515625" style="231" bestFit="1" customWidth="1"/>
    <col min="13466" max="13466" width="9.140625" style="231"/>
    <col min="13467" max="13468" width="9.28515625" style="231" bestFit="1" customWidth="1"/>
    <col min="13469" max="13469" width="9.140625" style="231"/>
    <col min="13470" max="13472" width="9.28515625" style="231" bestFit="1" customWidth="1"/>
    <col min="13473" max="13569" width="9.140625" style="231"/>
    <col min="13570" max="13570" width="12.7109375" style="231" customWidth="1"/>
    <col min="13571" max="13571" width="9.28515625" style="231" bestFit="1" customWidth="1"/>
    <col min="13572" max="13572" width="13.5703125" style="231" customWidth="1"/>
    <col min="13573" max="13575" width="14" style="231" customWidth="1"/>
    <col min="13576" max="13576" width="13.140625" style="231" bestFit="1" customWidth="1"/>
    <col min="13577" max="13577" width="11.5703125" style="231" customWidth="1"/>
    <col min="13578" max="13578" width="10.42578125" style="231" customWidth="1"/>
    <col min="13579" max="13579" width="10.28515625" style="231" customWidth="1"/>
    <col min="13580" max="13580" width="11.42578125" style="231" customWidth="1"/>
    <col min="13581" max="13581" width="10.5703125" style="231" customWidth="1"/>
    <col min="13582" max="13582" width="12.7109375" style="231" customWidth="1"/>
    <col min="13583" max="13583" width="11.140625" style="231" customWidth="1"/>
    <col min="13584" max="13584" width="10.7109375" style="231" customWidth="1"/>
    <col min="13585" max="13585" width="10.42578125" style="231" bestFit="1" customWidth="1"/>
    <col min="13586" max="13589" width="9.140625" style="231"/>
    <col min="13590" max="13592" width="9.28515625" style="231" bestFit="1" customWidth="1"/>
    <col min="13593" max="13593" width="10.7109375" style="231" customWidth="1"/>
    <col min="13594" max="13594" width="11.5703125" style="231" customWidth="1"/>
    <col min="13595" max="13595" width="9.28515625" style="231" bestFit="1" customWidth="1"/>
    <col min="13596" max="13596" width="10.42578125" style="231" customWidth="1"/>
    <col min="13597" max="13597" width="11.28515625" style="231" customWidth="1"/>
    <col min="13598" max="13598" width="11.140625" style="231" customWidth="1"/>
    <col min="13599" max="13599" width="9.28515625" style="231" bestFit="1" customWidth="1"/>
    <col min="13600" max="13600" width="11.42578125" style="231" customWidth="1"/>
    <col min="13601" max="13601" width="10.42578125" style="231" customWidth="1"/>
    <col min="13602" max="13602" width="10" style="231" customWidth="1"/>
    <col min="13603" max="13603" width="9.28515625" style="231" bestFit="1" customWidth="1"/>
    <col min="13604" max="13604" width="11.42578125" style="231" customWidth="1"/>
    <col min="13605" max="13605" width="13.85546875" style="231" customWidth="1"/>
    <col min="13606" max="13606" width="10.28515625" style="231" customWidth="1"/>
    <col min="13607" max="13607" width="10.5703125" style="231" customWidth="1"/>
    <col min="13608" max="13612" width="9.28515625" style="231" bestFit="1" customWidth="1"/>
    <col min="13613" max="13613" width="11.85546875" style="231" customWidth="1"/>
    <col min="13614" max="13614" width="9.28515625" style="231" bestFit="1" customWidth="1"/>
    <col min="13615" max="13615" width="12.5703125" style="231" customWidth="1"/>
    <col min="13616" max="13636" width="9.28515625" style="231" bestFit="1" customWidth="1"/>
    <col min="13637" max="13637" width="9.28515625" style="231" customWidth="1"/>
    <col min="13638" max="13642" width="9.28515625" style="231" bestFit="1" customWidth="1"/>
    <col min="13643" max="13643" width="10.85546875" style="231" customWidth="1"/>
    <col min="13644" max="13644" width="11.28515625" style="231" customWidth="1"/>
    <col min="13645" max="13679" width="9.28515625" style="231" bestFit="1" customWidth="1"/>
    <col min="13680" max="13680" width="9.140625" style="231"/>
    <col min="13681" max="13682" width="9.28515625" style="231" bestFit="1" customWidth="1"/>
    <col min="13683" max="13683" width="9.140625" style="231"/>
    <col min="13684" max="13685" width="9.28515625" style="231" bestFit="1" customWidth="1"/>
    <col min="13686" max="13686" width="9.140625" style="231"/>
    <col min="13687" max="13688" width="9.28515625" style="231" bestFit="1" customWidth="1"/>
    <col min="13689" max="13689" width="9.140625" style="231"/>
    <col min="13690" max="13691" width="9.28515625" style="231" bestFit="1" customWidth="1"/>
    <col min="13692" max="13692" width="9.140625" style="231"/>
    <col min="13693" max="13694" width="9.28515625" style="231" bestFit="1" customWidth="1"/>
    <col min="13695" max="13695" width="9.140625" style="231"/>
    <col min="13696" max="13697" width="9.28515625" style="231" bestFit="1" customWidth="1"/>
    <col min="13698" max="13698" width="9.140625" style="231"/>
    <col min="13699" max="13700" width="9.28515625" style="231" bestFit="1" customWidth="1"/>
    <col min="13701" max="13701" width="9.140625" style="231"/>
    <col min="13702" max="13703" width="9.28515625" style="231" bestFit="1" customWidth="1"/>
    <col min="13704" max="13704" width="9.140625" style="231"/>
    <col min="13705" max="13706" width="9.28515625" style="231" bestFit="1" customWidth="1"/>
    <col min="13707" max="13707" width="9.140625" style="231"/>
    <col min="13708" max="13709" width="9.28515625" style="231" bestFit="1" customWidth="1"/>
    <col min="13710" max="13710" width="9.140625" style="231"/>
    <col min="13711" max="13712" width="9.28515625" style="231" bestFit="1" customWidth="1"/>
    <col min="13713" max="13713" width="9.140625" style="231"/>
    <col min="13714" max="13715" width="9.28515625" style="231" bestFit="1" customWidth="1"/>
    <col min="13716" max="13716" width="9.140625" style="231"/>
    <col min="13717" max="13718" width="9.28515625" style="231" bestFit="1" customWidth="1"/>
    <col min="13719" max="13719" width="9.140625" style="231"/>
    <col min="13720" max="13721" width="9.28515625" style="231" bestFit="1" customWidth="1"/>
    <col min="13722" max="13722" width="9.140625" style="231"/>
    <col min="13723" max="13724" width="9.28515625" style="231" bestFit="1" customWidth="1"/>
    <col min="13725" max="13725" width="9.140625" style="231"/>
    <col min="13726" max="13728" width="9.28515625" style="231" bestFit="1" customWidth="1"/>
    <col min="13729" max="13825" width="9.140625" style="231"/>
    <col min="13826" max="13826" width="12.7109375" style="231" customWidth="1"/>
    <col min="13827" max="13827" width="9.28515625" style="231" bestFit="1" customWidth="1"/>
    <col min="13828" max="13828" width="13.5703125" style="231" customWidth="1"/>
    <col min="13829" max="13831" width="14" style="231" customWidth="1"/>
    <col min="13832" max="13832" width="13.140625" style="231" bestFit="1" customWidth="1"/>
    <col min="13833" max="13833" width="11.5703125" style="231" customWidth="1"/>
    <col min="13834" max="13834" width="10.42578125" style="231" customWidth="1"/>
    <col min="13835" max="13835" width="10.28515625" style="231" customWidth="1"/>
    <col min="13836" max="13836" width="11.42578125" style="231" customWidth="1"/>
    <col min="13837" max="13837" width="10.5703125" style="231" customWidth="1"/>
    <col min="13838" max="13838" width="12.7109375" style="231" customWidth="1"/>
    <col min="13839" max="13839" width="11.140625" style="231" customWidth="1"/>
    <col min="13840" max="13840" width="10.7109375" style="231" customWidth="1"/>
    <col min="13841" max="13841" width="10.42578125" style="231" bestFit="1" customWidth="1"/>
    <col min="13842" max="13845" width="9.140625" style="231"/>
    <col min="13846" max="13848" width="9.28515625" style="231" bestFit="1" customWidth="1"/>
    <col min="13849" max="13849" width="10.7109375" style="231" customWidth="1"/>
    <col min="13850" max="13850" width="11.5703125" style="231" customWidth="1"/>
    <col min="13851" max="13851" width="9.28515625" style="231" bestFit="1" customWidth="1"/>
    <col min="13852" max="13852" width="10.42578125" style="231" customWidth="1"/>
    <col min="13853" max="13853" width="11.28515625" style="231" customWidth="1"/>
    <col min="13854" max="13854" width="11.140625" style="231" customWidth="1"/>
    <col min="13855" max="13855" width="9.28515625" style="231" bestFit="1" customWidth="1"/>
    <col min="13856" max="13856" width="11.42578125" style="231" customWidth="1"/>
    <col min="13857" max="13857" width="10.42578125" style="231" customWidth="1"/>
    <col min="13858" max="13858" width="10" style="231" customWidth="1"/>
    <col min="13859" max="13859" width="9.28515625" style="231" bestFit="1" customWidth="1"/>
    <col min="13860" max="13860" width="11.42578125" style="231" customWidth="1"/>
    <col min="13861" max="13861" width="13.85546875" style="231" customWidth="1"/>
    <col min="13862" max="13862" width="10.28515625" style="231" customWidth="1"/>
    <col min="13863" max="13863" width="10.5703125" style="231" customWidth="1"/>
    <col min="13864" max="13868" width="9.28515625" style="231" bestFit="1" customWidth="1"/>
    <col min="13869" max="13869" width="11.85546875" style="231" customWidth="1"/>
    <col min="13870" max="13870" width="9.28515625" style="231" bestFit="1" customWidth="1"/>
    <col min="13871" max="13871" width="12.5703125" style="231" customWidth="1"/>
    <col min="13872" max="13892" width="9.28515625" style="231" bestFit="1" customWidth="1"/>
    <col min="13893" max="13893" width="9.28515625" style="231" customWidth="1"/>
    <col min="13894" max="13898" width="9.28515625" style="231" bestFit="1" customWidth="1"/>
    <col min="13899" max="13899" width="10.85546875" style="231" customWidth="1"/>
    <col min="13900" max="13900" width="11.28515625" style="231" customWidth="1"/>
    <col min="13901" max="13935" width="9.28515625" style="231" bestFit="1" customWidth="1"/>
    <col min="13936" max="13936" width="9.140625" style="231"/>
    <col min="13937" max="13938" width="9.28515625" style="231" bestFit="1" customWidth="1"/>
    <col min="13939" max="13939" width="9.140625" style="231"/>
    <col min="13940" max="13941" width="9.28515625" style="231" bestFit="1" customWidth="1"/>
    <col min="13942" max="13942" width="9.140625" style="231"/>
    <col min="13943" max="13944" width="9.28515625" style="231" bestFit="1" customWidth="1"/>
    <col min="13945" max="13945" width="9.140625" style="231"/>
    <col min="13946" max="13947" width="9.28515625" style="231" bestFit="1" customWidth="1"/>
    <col min="13948" max="13948" width="9.140625" style="231"/>
    <col min="13949" max="13950" width="9.28515625" style="231" bestFit="1" customWidth="1"/>
    <col min="13951" max="13951" width="9.140625" style="231"/>
    <col min="13952" max="13953" width="9.28515625" style="231" bestFit="1" customWidth="1"/>
    <col min="13954" max="13954" width="9.140625" style="231"/>
    <col min="13955" max="13956" width="9.28515625" style="231" bestFit="1" customWidth="1"/>
    <col min="13957" max="13957" width="9.140625" style="231"/>
    <col min="13958" max="13959" width="9.28515625" style="231" bestFit="1" customWidth="1"/>
    <col min="13960" max="13960" width="9.140625" style="231"/>
    <col min="13961" max="13962" width="9.28515625" style="231" bestFit="1" customWidth="1"/>
    <col min="13963" max="13963" width="9.140625" style="231"/>
    <col min="13964" max="13965" width="9.28515625" style="231" bestFit="1" customWidth="1"/>
    <col min="13966" max="13966" width="9.140625" style="231"/>
    <col min="13967" max="13968" width="9.28515625" style="231" bestFit="1" customWidth="1"/>
    <col min="13969" max="13969" width="9.140625" style="231"/>
    <col min="13970" max="13971" width="9.28515625" style="231" bestFit="1" customWidth="1"/>
    <col min="13972" max="13972" width="9.140625" style="231"/>
    <col min="13973" max="13974" width="9.28515625" style="231" bestFit="1" customWidth="1"/>
    <col min="13975" max="13975" width="9.140625" style="231"/>
    <col min="13976" max="13977" width="9.28515625" style="231" bestFit="1" customWidth="1"/>
    <col min="13978" max="13978" width="9.140625" style="231"/>
    <col min="13979" max="13980" width="9.28515625" style="231" bestFit="1" customWidth="1"/>
    <col min="13981" max="13981" width="9.140625" style="231"/>
    <col min="13982" max="13984" width="9.28515625" style="231" bestFit="1" customWidth="1"/>
    <col min="13985" max="14081" width="9.140625" style="231"/>
    <col min="14082" max="14082" width="12.7109375" style="231" customWidth="1"/>
    <col min="14083" max="14083" width="9.28515625" style="231" bestFit="1" customWidth="1"/>
    <col min="14084" max="14084" width="13.5703125" style="231" customWidth="1"/>
    <col min="14085" max="14087" width="14" style="231" customWidth="1"/>
    <col min="14088" max="14088" width="13.140625" style="231" bestFit="1" customWidth="1"/>
    <col min="14089" max="14089" width="11.5703125" style="231" customWidth="1"/>
    <col min="14090" max="14090" width="10.42578125" style="231" customWidth="1"/>
    <col min="14091" max="14091" width="10.28515625" style="231" customWidth="1"/>
    <col min="14092" max="14092" width="11.42578125" style="231" customWidth="1"/>
    <col min="14093" max="14093" width="10.5703125" style="231" customWidth="1"/>
    <col min="14094" max="14094" width="12.7109375" style="231" customWidth="1"/>
    <col min="14095" max="14095" width="11.140625" style="231" customWidth="1"/>
    <col min="14096" max="14096" width="10.7109375" style="231" customWidth="1"/>
    <col min="14097" max="14097" width="10.42578125" style="231" bestFit="1" customWidth="1"/>
    <col min="14098" max="14101" width="9.140625" style="231"/>
    <col min="14102" max="14104" width="9.28515625" style="231" bestFit="1" customWidth="1"/>
    <col min="14105" max="14105" width="10.7109375" style="231" customWidth="1"/>
    <col min="14106" max="14106" width="11.5703125" style="231" customWidth="1"/>
    <col min="14107" max="14107" width="9.28515625" style="231" bestFit="1" customWidth="1"/>
    <col min="14108" max="14108" width="10.42578125" style="231" customWidth="1"/>
    <col min="14109" max="14109" width="11.28515625" style="231" customWidth="1"/>
    <col min="14110" max="14110" width="11.140625" style="231" customWidth="1"/>
    <col min="14111" max="14111" width="9.28515625" style="231" bestFit="1" customWidth="1"/>
    <col min="14112" max="14112" width="11.42578125" style="231" customWidth="1"/>
    <col min="14113" max="14113" width="10.42578125" style="231" customWidth="1"/>
    <col min="14114" max="14114" width="10" style="231" customWidth="1"/>
    <col min="14115" max="14115" width="9.28515625" style="231" bestFit="1" customWidth="1"/>
    <col min="14116" max="14116" width="11.42578125" style="231" customWidth="1"/>
    <col min="14117" max="14117" width="13.85546875" style="231" customWidth="1"/>
    <col min="14118" max="14118" width="10.28515625" style="231" customWidth="1"/>
    <col min="14119" max="14119" width="10.5703125" style="231" customWidth="1"/>
    <col min="14120" max="14124" width="9.28515625" style="231" bestFit="1" customWidth="1"/>
    <col min="14125" max="14125" width="11.85546875" style="231" customWidth="1"/>
    <col min="14126" max="14126" width="9.28515625" style="231" bestFit="1" customWidth="1"/>
    <col min="14127" max="14127" width="12.5703125" style="231" customWidth="1"/>
    <col min="14128" max="14148" width="9.28515625" style="231" bestFit="1" customWidth="1"/>
    <col min="14149" max="14149" width="9.28515625" style="231" customWidth="1"/>
    <col min="14150" max="14154" width="9.28515625" style="231" bestFit="1" customWidth="1"/>
    <col min="14155" max="14155" width="10.85546875" style="231" customWidth="1"/>
    <col min="14156" max="14156" width="11.28515625" style="231" customWidth="1"/>
    <col min="14157" max="14191" width="9.28515625" style="231" bestFit="1" customWidth="1"/>
    <col min="14192" max="14192" width="9.140625" style="231"/>
    <col min="14193" max="14194" width="9.28515625" style="231" bestFit="1" customWidth="1"/>
    <col min="14195" max="14195" width="9.140625" style="231"/>
    <col min="14196" max="14197" width="9.28515625" style="231" bestFit="1" customWidth="1"/>
    <col min="14198" max="14198" width="9.140625" style="231"/>
    <col min="14199" max="14200" width="9.28515625" style="231" bestFit="1" customWidth="1"/>
    <col min="14201" max="14201" width="9.140625" style="231"/>
    <col min="14202" max="14203" width="9.28515625" style="231" bestFit="1" customWidth="1"/>
    <col min="14204" max="14204" width="9.140625" style="231"/>
    <col min="14205" max="14206" width="9.28515625" style="231" bestFit="1" customWidth="1"/>
    <col min="14207" max="14207" width="9.140625" style="231"/>
    <col min="14208" max="14209" width="9.28515625" style="231" bestFit="1" customWidth="1"/>
    <col min="14210" max="14210" width="9.140625" style="231"/>
    <col min="14211" max="14212" width="9.28515625" style="231" bestFit="1" customWidth="1"/>
    <col min="14213" max="14213" width="9.140625" style="231"/>
    <col min="14214" max="14215" width="9.28515625" style="231" bestFit="1" customWidth="1"/>
    <col min="14216" max="14216" width="9.140625" style="231"/>
    <col min="14217" max="14218" width="9.28515625" style="231" bestFit="1" customWidth="1"/>
    <col min="14219" max="14219" width="9.140625" style="231"/>
    <col min="14220" max="14221" width="9.28515625" style="231" bestFit="1" customWidth="1"/>
    <col min="14222" max="14222" width="9.140625" style="231"/>
    <col min="14223" max="14224" width="9.28515625" style="231" bestFit="1" customWidth="1"/>
    <col min="14225" max="14225" width="9.140625" style="231"/>
    <col min="14226" max="14227" width="9.28515625" style="231" bestFit="1" customWidth="1"/>
    <col min="14228" max="14228" width="9.140625" style="231"/>
    <col min="14229" max="14230" width="9.28515625" style="231" bestFit="1" customWidth="1"/>
    <col min="14231" max="14231" width="9.140625" style="231"/>
    <col min="14232" max="14233" width="9.28515625" style="231" bestFit="1" customWidth="1"/>
    <col min="14234" max="14234" width="9.140625" style="231"/>
    <col min="14235" max="14236" width="9.28515625" style="231" bestFit="1" customWidth="1"/>
    <col min="14237" max="14237" width="9.140625" style="231"/>
    <col min="14238" max="14240" width="9.28515625" style="231" bestFit="1" customWidth="1"/>
    <col min="14241" max="14337" width="9.140625" style="231"/>
    <col min="14338" max="14338" width="12.7109375" style="231" customWidth="1"/>
    <col min="14339" max="14339" width="9.28515625" style="231" bestFit="1" customWidth="1"/>
    <col min="14340" max="14340" width="13.5703125" style="231" customWidth="1"/>
    <col min="14341" max="14343" width="14" style="231" customWidth="1"/>
    <col min="14344" max="14344" width="13.140625" style="231" bestFit="1" customWidth="1"/>
    <col min="14345" max="14345" width="11.5703125" style="231" customWidth="1"/>
    <col min="14346" max="14346" width="10.42578125" style="231" customWidth="1"/>
    <col min="14347" max="14347" width="10.28515625" style="231" customWidth="1"/>
    <col min="14348" max="14348" width="11.42578125" style="231" customWidth="1"/>
    <col min="14349" max="14349" width="10.5703125" style="231" customWidth="1"/>
    <col min="14350" max="14350" width="12.7109375" style="231" customWidth="1"/>
    <col min="14351" max="14351" width="11.140625" style="231" customWidth="1"/>
    <col min="14352" max="14352" width="10.7109375" style="231" customWidth="1"/>
    <col min="14353" max="14353" width="10.42578125" style="231" bestFit="1" customWidth="1"/>
    <col min="14354" max="14357" width="9.140625" style="231"/>
    <col min="14358" max="14360" width="9.28515625" style="231" bestFit="1" customWidth="1"/>
    <col min="14361" max="14361" width="10.7109375" style="231" customWidth="1"/>
    <col min="14362" max="14362" width="11.5703125" style="231" customWidth="1"/>
    <col min="14363" max="14363" width="9.28515625" style="231" bestFit="1" customWidth="1"/>
    <col min="14364" max="14364" width="10.42578125" style="231" customWidth="1"/>
    <col min="14365" max="14365" width="11.28515625" style="231" customWidth="1"/>
    <col min="14366" max="14366" width="11.140625" style="231" customWidth="1"/>
    <col min="14367" max="14367" width="9.28515625" style="231" bestFit="1" customWidth="1"/>
    <col min="14368" max="14368" width="11.42578125" style="231" customWidth="1"/>
    <col min="14369" max="14369" width="10.42578125" style="231" customWidth="1"/>
    <col min="14370" max="14370" width="10" style="231" customWidth="1"/>
    <col min="14371" max="14371" width="9.28515625" style="231" bestFit="1" customWidth="1"/>
    <col min="14372" max="14372" width="11.42578125" style="231" customWidth="1"/>
    <col min="14373" max="14373" width="13.85546875" style="231" customWidth="1"/>
    <col min="14374" max="14374" width="10.28515625" style="231" customWidth="1"/>
    <col min="14375" max="14375" width="10.5703125" style="231" customWidth="1"/>
    <col min="14376" max="14380" width="9.28515625" style="231" bestFit="1" customWidth="1"/>
    <col min="14381" max="14381" width="11.85546875" style="231" customWidth="1"/>
    <col min="14382" max="14382" width="9.28515625" style="231" bestFit="1" customWidth="1"/>
    <col min="14383" max="14383" width="12.5703125" style="231" customWidth="1"/>
    <col min="14384" max="14404" width="9.28515625" style="231" bestFit="1" customWidth="1"/>
    <col min="14405" max="14405" width="9.28515625" style="231" customWidth="1"/>
    <col min="14406" max="14410" width="9.28515625" style="231" bestFit="1" customWidth="1"/>
    <col min="14411" max="14411" width="10.85546875" style="231" customWidth="1"/>
    <col min="14412" max="14412" width="11.28515625" style="231" customWidth="1"/>
    <col min="14413" max="14447" width="9.28515625" style="231" bestFit="1" customWidth="1"/>
    <col min="14448" max="14448" width="9.140625" style="231"/>
    <col min="14449" max="14450" width="9.28515625" style="231" bestFit="1" customWidth="1"/>
    <col min="14451" max="14451" width="9.140625" style="231"/>
    <col min="14452" max="14453" width="9.28515625" style="231" bestFit="1" customWidth="1"/>
    <col min="14454" max="14454" width="9.140625" style="231"/>
    <col min="14455" max="14456" width="9.28515625" style="231" bestFit="1" customWidth="1"/>
    <col min="14457" max="14457" width="9.140625" style="231"/>
    <col min="14458" max="14459" width="9.28515625" style="231" bestFit="1" customWidth="1"/>
    <col min="14460" max="14460" width="9.140625" style="231"/>
    <col min="14461" max="14462" width="9.28515625" style="231" bestFit="1" customWidth="1"/>
    <col min="14463" max="14463" width="9.140625" style="231"/>
    <col min="14464" max="14465" width="9.28515625" style="231" bestFit="1" customWidth="1"/>
    <col min="14466" max="14466" width="9.140625" style="231"/>
    <col min="14467" max="14468" width="9.28515625" style="231" bestFit="1" customWidth="1"/>
    <col min="14469" max="14469" width="9.140625" style="231"/>
    <col min="14470" max="14471" width="9.28515625" style="231" bestFit="1" customWidth="1"/>
    <col min="14472" max="14472" width="9.140625" style="231"/>
    <col min="14473" max="14474" width="9.28515625" style="231" bestFit="1" customWidth="1"/>
    <col min="14475" max="14475" width="9.140625" style="231"/>
    <col min="14476" max="14477" width="9.28515625" style="231" bestFit="1" customWidth="1"/>
    <col min="14478" max="14478" width="9.140625" style="231"/>
    <col min="14479" max="14480" width="9.28515625" style="231" bestFit="1" customWidth="1"/>
    <col min="14481" max="14481" width="9.140625" style="231"/>
    <col min="14482" max="14483" width="9.28515625" style="231" bestFit="1" customWidth="1"/>
    <col min="14484" max="14484" width="9.140625" style="231"/>
    <col min="14485" max="14486" width="9.28515625" style="231" bestFit="1" customWidth="1"/>
    <col min="14487" max="14487" width="9.140625" style="231"/>
    <col min="14488" max="14489" width="9.28515625" style="231" bestFit="1" customWidth="1"/>
    <col min="14490" max="14490" width="9.140625" style="231"/>
    <col min="14491" max="14492" width="9.28515625" style="231" bestFit="1" customWidth="1"/>
    <col min="14493" max="14493" width="9.140625" style="231"/>
    <col min="14494" max="14496" width="9.28515625" style="231" bestFit="1" customWidth="1"/>
    <col min="14497" max="14593" width="9.140625" style="231"/>
    <col min="14594" max="14594" width="12.7109375" style="231" customWidth="1"/>
    <col min="14595" max="14595" width="9.28515625" style="231" bestFit="1" customWidth="1"/>
    <col min="14596" max="14596" width="13.5703125" style="231" customWidth="1"/>
    <col min="14597" max="14599" width="14" style="231" customWidth="1"/>
    <col min="14600" max="14600" width="13.140625" style="231" bestFit="1" customWidth="1"/>
    <col min="14601" max="14601" width="11.5703125" style="231" customWidth="1"/>
    <col min="14602" max="14602" width="10.42578125" style="231" customWidth="1"/>
    <col min="14603" max="14603" width="10.28515625" style="231" customWidth="1"/>
    <col min="14604" max="14604" width="11.42578125" style="231" customWidth="1"/>
    <col min="14605" max="14605" width="10.5703125" style="231" customWidth="1"/>
    <col min="14606" max="14606" width="12.7109375" style="231" customWidth="1"/>
    <col min="14607" max="14607" width="11.140625" style="231" customWidth="1"/>
    <col min="14608" max="14608" width="10.7109375" style="231" customWidth="1"/>
    <col min="14609" max="14609" width="10.42578125" style="231" bestFit="1" customWidth="1"/>
    <col min="14610" max="14613" width="9.140625" style="231"/>
    <col min="14614" max="14616" width="9.28515625" style="231" bestFit="1" customWidth="1"/>
    <col min="14617" max="14617" width="10.7109375" style="231" customWidth="1"/>
    <col min="14618" max="14618" width="11.5703125" style="231" customWidth="1"/>
    <col min="14619" max="14619" width="9.28515625" style="231" bestFit="1" customWidth="1"/>
    <col min="14620" max="14620" width="10.42578125" style="231" customWidth="1"/>
    <col min="14621" max="14621" width="11.28515625" style="231" customWidth="1"/>
    <col min="14622" max="14622" width="11.140625" style="231" customWidth="1"/>
    <col min="14623" max="14623" width="9.28515625" style="231" bestFit="1" customWidth="1"/>
    <col min="14624" max="14624" width="11.42578125" style="231" customWidth="1"/>
    <col min="14625" max="14625" width="10.42578125" style="231" customWidth="1"/>
    <col min="14626" max="14626" width="10" style="231" customWidth="1"/>
    <col min="14627" max="14627" width="9.28515625" style="231" bestFit="1" customWidth="1"/>
    <col min="14628" max="14628" width="11.42578125" style="231" customWidth="1"/>
    <col min="14629" max="14629" width="13.85546875" style="231" customWidth="1"/>
    <col min="14630" max="14630" width="10.28515625" style="231" customWidth="1"/>
    <col min="14631" max="14631" width="10.5703125" style="231" customWidth="1"/>
    <col min="14632" max="14636" width="9.28515625" style="231" bestFit="1" customWidth="1"/>
    <col min="14637" max="14637" width="11.85546875" style="231" customWidth="1"/>
    <col min="14638" max="14638" width="9.28515625" style="231" bestFit="1" customWidth="1"/>
    <col min="14639" max="14639" width="12.5703125" style="231" customWidth="1"/>
    <col min="14640" max="14660" width="9.28515625" style="231" bestFit="1" customWidth="1"/>
    <col min="14661" max="14661" width="9.28515625" style="231" customWidth="1"/>
    <col min="14662" max="14666" width="9.28515625" style="231" bestFit="1" customWidth="1"/>
    <col min="14667" max="14667" width="10.85546875" style="231" customWidth="1"/>
    <col min="14668" max="14668" width="11.28515625" style="231" customWidth="1"/>
    <col min="14669" max="14703" width="9.28515625" style="231" bestFit="1" customWidth="1"/>
    <col min="14704" max="14704" width="9.140625" style="231"/>
    <col min="14705" max="14706" width="9.28515625" style="231" bestFit="1" customWidth="1"/>
    <col min="14707" max="14707" width="9.140625" style="231"/>
    <col min="14708" max="14709" width="9.28515625" style="231" bestFit="1" customWidth="1"/>
    <col min="14710" max="14710" width="9.140625" style="231"/>
    <col min="14711" max="14712" width="9.28515625" style="231" bestFit="1" customWidth="1"/>
    <col min="14713" max="14713" width="9.140625" style="231"/>
    <col min="14714" max="14715" width="9.28515625" style="231" bestFit="1" customWidth="1"/>
    <col min="14716" max="14716" width="9.140625" style="231"/>
    <col min="14717" max="14718" width="9.28515625" style="231" bestFit="1" customWidth="1"/>
    <col min="14719" max="14719" width="9.140625" style="231"/>
    <col min="14720" max="14721" width="9.28515625" style="231" bestFit="1" customWidth="1"/>
    <col min="14722" max="14722" width="9.140625" style="231"/>
    <col min="14723" max="14724" width="9.28515625" style="231" bestFit="1" customWidth="1"/>
    <col min="14725" max="14725" width="9.140625" style="231"/>
    <col min="14726" max="14727" width="9.28515625" style="231" bestFit="1" customWidth="1"/>
    <col min="14728" max="14728" width="9.140625" style="231"/>
    <col min="14729" max="14730" width="9.28515625" style="231" bestFit="1" customWidth="1"/>
    <col min="14731" max="14731" width="9.140625" style="231"/>
    <col min="14732" max="14733" width="9.28515625" style="231" bestFit="1" customWidth="1"/>
    <col min="14734" max="14734" width="9.140625" style="231"/>
    <col min="14735" max="14736" width="9.28515625" style="231" bestFit="1" customWidth="1"/>
    <col min="14737" max="14737" width="9.140625" style="231"/>
    <col min="14738" max="14739" width="9.28515625" style="231" bestFit="1" customWidth="1"/>
    <col min="14740" max="14740" width="9.140625" style="231"/>
    <col min="14741" max="14742" width="9.28515625" style="231" bestFit="1" customWidth="1"/>
    <col min="14743" max="14743" width="9.140625" style="231"/>
    <col min="14744" max="14745" width="9.28515625" style="231" bestFit="1" customWidth="1"/>
    <col min="14746" max="14746" width="9.140625" style="231"/>
    <col min="14747" max="14748" width="9.28515625" style="231" bestFit="1" customWidth="1"/>
    <col min="14749" max="14749" width="9.140625" style="231"/>
    <col min="14750" max="14752" width="9.28515625" style="231" bestFit="1" customWidth="1"/>
    <col min="14753" max="14849" width="9.140625" style="231"/>
    <col min="14850" max="14850" width="12.7109375" style="231" customWidth="1"/>
    <col min="14851" max="14851" width="9.28515625" style="231" bestFit="1" customWidth="1"/>
    <col min="14852" max="14852" width="13.5703125" style="231" customWidth="1"/>
    <col min="14853" max="14855" width="14" style="231" customWidth="1"/>
    <col min="14856" max="14856" width="13.140625" style="231" bestFit="1" customWidth="1"/>
    <col min="14857" max="14857" width="11.5703125" style="231" customWidth="1"/>
    <col min="14858" max="14858" width="10.42578125" style="231" customWidth="1"/>
    <col min="14859" max="14859" width="10.28515625" style="231" customWidth="1"/>
    <col min="14860" max="14860" width="11.42578125" style="231" customWidth="1"/>
    <col min="14861" max="14861" width="10.5703125" style="231" customWidth="1"/>
    <col min="14862" max="14862" width="12.7109375" style="231" customWidth="1"/>
    <col min="14863" max="14863" width="11.140625" style="231" customWidth="1"/>
    <col min="14864" max="14864" width="10.7109375" style="231" customWidth="1"/>
    <col min="14865" max="14865" width="10.42578125" style="231" bestFit="1" customWidth="1"/>
    <col min="14866" max="14869" width="9.140625" style="231"/>
    <col min="14870" max="14872" width="9.28515625" style="231" bestFit="1" customWidth="1"/>
    <col min="14873" max="14873" width="10.7109375" style="231" customWidth="1"/>
    <col min="14874" max="14874" width="11.5703125" style="231" customWidth="1"/>
    <col min="14875" max="14875" width="9.28515625" style="231" bestFit="1" customWidth="1"/>
    <col min="14876" max="14876" width="10.42578125" style="231" customWidth="1"/>
    <col min="14877" max="14877" width="11.28515625" style="231" customWidth="1"/>
    <col min="14878" max="14878" width="11.140625" style="231" customWidth="1"/>
    <col min="14879" max="14879" width="9.28515625" style="231" bestFit="1" customWidth="1"/>
    <col min="14880" max="14880" width="11.42578125" style="231" customWidth="1"/>
    <col min="14881" max="14881" width="10.42578125" style="231" customWidth="1"/>
    <col min="14882" max="14882" width="10" style="231" customWidth="1"/>
    <col min="14883" max="14883" width="9.28515625" style="231" bestFit="1" customWidth="1"/>
    <col min="14884" max="14884" width="11.42578125" style="231" customWidth="1"/>
    <col min="14885" max="14885" width="13.85546875" style="231" customWidth="1"/>
    <col min="14886" max="14886" width="10.28515625" style="231" customWidth="1"/>
    <col min="14887" max="14887" width="10.5703125" style="231" customWidth="1"/>
    <col min="14888" max="14892" width="9.28515625" style="231" bestFit="1" customWidth="1"/>
    <col min="14893" max="14893" width="11.85546875" style="231" customWidth="1"/>
    <col min="14894" max="14894" width="9.28515625" style="231" bestFit="1" customWidth="1"/>
    <col min="14895" max="14895" width="12.5703125" style="231" customWidth="1"/>
    <col min="14896" max="14916" width="9.28515625" style="231" bestFit="1" customWidth="1"/>
    <col min="14917" max="14917" width="9.28515625" style="231" customWidth="1"/>
    <col min="14918" max="14922" width="9.28515625" style="231" bestFit="1" customWidth="1"/>
    <col min="14923" max="14923" width="10.85546875" style="231" customWidth="1"/>
    <col min="14924" max="14924" width="11.28515625" style="231" customWidth="1"/>
    <col min="14925" max="14959" width="9.28515625" style="231" bestFit="1" customWidth="1"/>
    <col min="14960" max="14960" width="9.140625" style="231"/>
    <col min="14961" max="14962" width="9.28515625" style="231" bestFit="1" customWidth="1"/>
    <col min="14963" max="14963" width="9.140625" style="231"/>
    <col min="14964" max="14965" width="9.28515625" style="231" bestFit="1" customWidth="1"/>
    <col min="14966" max="14966" width="9.140625" style="231"/>
    <col min="14967" max="14968" width="9.28515625" style="231" bestFit="1" customWidth="1"/>
    <col min="14969" max="14969" width="9.140625" style="231"/>
    <col min="14970" max="14971" width="9.28515625" style="231" bestFit="1" customWidth="1"/>
    <col min="14972" max="14972" width="9.140625" style="231"/>
    <col min="14973" max="14974" width="9.28515625" style="231" bestFit="1" customWidth="1"/>
    <col min="14975" max="14975" width="9.140625" style="231"/>
    <col min="14976" max="14977" width="9.28515625" style="231" bestFit="1" customWidth="1"/>
    <col min="14978" max="14978" width="9.140625" style="231"/>
    <col min="14979" max="14980" width="9.28515625" style="231" bestFit="1" customWidth="1"/>
    <col min="14981" max="14981" width="9.140625" style="231"/>
    <col min="14982" max="14983" width="9.28515625" style="231" bestFit="1" customWidth="1"/>
    <col min="14984" max="14984" width="9.140625" style="231"/>
    <col min="14985" max="14986" width="9.28515625" style="231" bestFit="1" customWidth="1"/>
    <col min="14987" max="14987" width="9.140625" style="231"/>
    <col min="14988" max="14989" width="9.28515625" style="231" bestFit="1" customWidth="1"/>
    <col min="14990" max="14990" width="9.140625" style="231"/>
    <col min="14991" max="14992" width="9.28515625" style="231" bestFit="1" customWidth="1"/>
    <col min="14993" max="14993" width="9.140625" style="231"/>
    <col min="14994" max="14995" width="9.28515625" style="231" bestFit="1" customWidth="1"/>
    <col min="14996" max="14996" width="9.140625" style="231"/>
    <col min="14997" max="14998" width="9.28515625" style="231" bestFit="1" customWidth="1"/>
    <col min="14999" max="14999" width="9.140625" style="231"/>
    <col min="15000" max="15001" width="9.28515625" style="231" bestFit="1" customWidth="1"/>
    <col min="15002" max="15002" width="9.140625" style="231"/>
    <col min="15003" max="15004" width="9.28515625" style="231" bestFit="1" customWidth="1"/>
    <col min="15005" max="15005" width="9.140625" style="231"/>
    <col min="15006" max="15008" width="9.28515625" style="231" bestFit="1" customWidth="1"/>
    <col min="15009" max="15105" width="9.140625" style="231"/>
    <col min="15106" max="15106" width="12.7109375" style="231" customWidth="1"/>
    <col min="15107" max="15107" width="9.28515625" style="231" bestFit="1" customWidth="1"/>
    <col min="15108" max="15108" width="13.5703125" style="231" customWidth="1"/>
    <col min="15109" max="15111" width="14" style="231" customWidth="1"/>
    <col min="15112" max="15112" width="13.140625" style="231" bestFit="1" customWidth="1"/>
    <col min="15113" max="15113" width="11.5703125" style="231" customWidth="1"/>
    <col min="15114" max="15114" width="10.42578125" style="231" customWidth="1"/>
    <col min="15115" max="15115" width="10.28515625" style="231" customWidth="1"/>
    <col min="15116" max="15116" width="11.42578125" style="231" customWidth="1"/>
    <col min="15117" max="15117" width="10.5703125" style="231" customWidth="1"/>
    <col min="15118" max="15118" width="12.7109375" style="231" customWidth="1"/>
    <col min="15119" max="15119" width="11.140625" style="231" customWidth="1"/>
    <col min="15120" max="15120" width="10.7109375" style="231" customWidth="1"/>
    <col min="15121" max="15121" width="10.42578125" style="231" bestFit="1" customWidth="1"/>
    <col min="15122" max="15125" width="9.140625" style="231"/>
    <col min="15126" max="15128" width="9.28515625" style="231" bestFit="1" customWidth="1"/>
    <col min="15129" max="15129" width="10.7109375" style="231" customWidth="1"/>
    <col min="15130" max="15130" width="11.5703125" style="231" customWidth="1"/>
    <col min="15131" max="15131" width="9.28515625" style="231" bestFit="1" customWidth="1"/>
    <col min="15132" max="15132" width="10.42578125" style="231" customWidth="1"/>
    <col min="15133" max="15133" width="11.28515625" style="231" customWidth="1"/>
    <col min="15134" max="15134" width="11.140625" style="231" customWidth="1"/>
    <col min="15135" max="15135" width="9.28515625" style="231" bestFit="1" customWidth="1"/>
    <col min="15136" max="15136" width="11.42578125" style="231" customWidth="1"/>
    <col min="15137" max="15137" width="10.42578125" style="231" customWidth="1"/>
    <col min="15138" max="15138" width="10" style="231" customWidth="1"/>
    <col min="15139" max="15139" width="9.28515625" style="231" bestFit="1" customWidth="1"/>
    <col min="15140" max="15140" width="11.42578125" style="231" customWidth="1"/>
    <col min="15141" max="15141" width="13.85546875" style="231" customWidth="1"/>
    <col min="15142" max="15142" width="10.28515625" style="231" customWidth="1"/>
    <col min="15143" max="15143" width="10.5703125" style="231" customWidth="1"/>
    <col min="15144" max="15148" width="9.28515625" style="231" bestFit="1" customWidth="1"/>
    <col min="15149" max="15149" width="11.85546875" style="231" customWidth="1"/>
    <col min="15150" max="15150" width="9.28515625" style="231" bestFit="1" customWidth="1"/>
    <col min="15151" max="15151" width="12.5703125" style="231" customWidth="1"/>
    <col min="15152" max="15172" width="9.28515625" style="231" bestFit="1" customWidth="1"/>
    <col min="15173" max="15173" width="9.28515625" style="231" customWidth="1"/>
    <col min="15174" max="15178" width="9.28515625" style="231" bestFit="1" customWidth="1"/>
    <col min="15179" max="15179" width="10.85546875" style="231" customWidth="1"/>
    <col min="15180" max="15180" width="11.28515625" style="231" customWidth="1"/>
    <col min="15181" max="15215" width="9.28515625" style="231" bestFit="1" customWidth="1"/>
    <col min="15216" max="15216" width="9.140625" style="231"/>
    <col min="15217" max="15218" width="9.28515625" style="231" bestFit="1" customWidth="1"/>
    <col min="15219" max="15219" width="9.140625" style="231"/>
    <col min="15220" max="15221" width="9.28515625" style="231" bestFit="1" customWidth="1"/>
    <col min="15222" max="15222" width="9.140625" style="231"/>
    <col min="15223" max="15224" width="9.28515625" style="231" bestFit="1" customWidth="1"/>
    <col min="15225" max="15225" width="9.140625" style="231"/>
    <col min="15226" max="15227" width="9.28515625" style="231" bestFit="1" customWidth="1"/>
    <col min="15228" max="15228" width="9.140625" style="231"/>
    <col min="15229" max="15230" width="9.28515625" style="231" bestFit="1" customWidth="1"/>
    <col min="15231" max="15231" width="9.140625" style="231"/>
    <col min="15232" max="15233" width="9.28515625" style="231" bestFit="1" customWidth="1"/>
    <col min="15234" max="15234" width="9.140625" style="231"/>
    <col min="15235" max="15236" width="9.28515625" style="231" bestFit="1" customWidth="1"/>
    <col min="15237" max="15237" width="9.140625" style="231"/>
    <col min="15238" max="15239" width="9.28515625" style="231" bestFit="1" customWidth="1"/>
    <col min="15240" max="15240" width="9.140625" style="231"/>
    <col min="15241" max="15242" width="9.28515625" style="231" bestFit="1" customWidth="1"/>
    <col min="15243" max="15243" width="9.140625" style="231"/>
    <col min="15244" max="15245" width="9.28515625" style="231" bestFit="1" customWidth="1"/>
    <col min="15246" max="15246" width="9.140625" style="231"/>
    <col min="15247" max="15248" width="9.28515625" style="231" bestFit="1" customWidth="1"/>
    <col min="15249" max="15249" width="9.140625" style="231"/>
    <col min="15250" max="15251" width="9.28515625" style="231" bestFit="1" customWidth="1"/>
    <col min="15252" max="15252" width="9.140625" style="231"/>
    <col min="15253" max="15254" width="9.28515625" style="231" bestFit="1" customWidth="1"/>
    <col min="15255" max="15255" width="9.140625" style="231"/>
    <col min="15256" max="15257" width="9.28515625" style="231" bestFit="1" customWidth="1"/>
    <col min="15258" max="15258" width="9.140625" style="231"/>
    <col min="15259" max="15260" width="9.28515625" style="231" bestFit="1" customWidth="1"/>
    <col min="15261" max="15261" width="9.140625" style="231"/>
    <col min="15262" max="15264" width="9.28515625" style="231" bestFit="1" customWidth="1"/>
    <col min="15265" max="15361" width="9.140625" style="231"/>
    <col min="15362" max="15362" width="12.7109375" style="231" customWidth="1"/>
    <col min="15363" max="15363" width="9.28515625" style="231" bestFit="1" customWidth="1"/>
    <col min="15364" max="15364" width="13.5703125" style="231" customWidth="1"/>
    <col min="15365" max="15367" width="14" style="231" customWidth="1"/>
    <col min="15368" max="15368" width="13.140625" style="231" bestFit="1" customWidth="1"/>
    <col min="15369" max="15369" width="11.5703125" style="231" customWidth="1"/>
    <col min="15370" max="15370" width="10.42578125" style="231" customWidth="1"/>
    <col min="15371" max="15371" width="10.28515625" style="231" customWidth="1"/>
    <col min="15372" max="15372" width="11.42578125" style="231" customWidth="1"/>
    <col min="15373" max="15373" width="10.5703125" style="231" customWidth="1"/>
    <col min="15374" max="15374" width="12.7109375" style="231" customWidth="1"/>
    <col min="15375" max="15375" width="11.140625" style="231" customWidth="1"/>
    <col min="15376" max="15376" width="10.7109375" style="231" customWidth="1"/>
    <col min="15377" max="15377" width="10.42578125" style="231" bestFit="1" customWidth="1"/>
    <col min="15378" max="15381" width="9.140625" style="231"/>
    <col min="15382" max="15384" width="9.28515625" style="231" bestFit="1" customWidth="1"/>
    <col min="15385" max="15385" width="10.7109375" style="231" customWidth="1"/>
    <col min="15386" max="15386" width="11.5703125" style="231" customWidth="1"/>
    <col min="15387" max="15387" width="9.28515625" style="231" bestFit="1" customWidth="1"/>
    <col min="15388" max="15388" width="10.42578125" style="231" customWidth="1"/>
    <col min="15389" max="15389" width="11.28515625" style="231" customWidth="1"/>
    <col min="15390" max="15390" width="11.140625" style="231" customWidth="1"/>
    <col min="15391" max="15391" width="9.28515625" style="231" bestFit="1" customWidth="1"/>
    <col min="15392" max="15392" width="11.42578125" style="231" customWidth="1"/>
    <col min="15393" max="15393" width="10.42578125" style="231" customWidth="1"/>
    <col min="15394" max="15394" width="10" style="231" customWidth="1"/>
    <col min="15395" max="15395" width="9.28515625" style="231" bestFit="1" customWidth="1"/>
    <col min="15396" max="15396" width="11.42578125" style="231" customWidth="1"/>
    <col min="15397" max="15397" width="13.85546875" style="231" customWidth="1"/>
    <col min="15398" max="15398" width="10.28515625" style="231" customWidth="1"/>
    <col min="15399" max="15399" width="10.5703125" style="231" customWidth="1"/>
    <col min="15400" max="15404" width="9.28515625" style="231" bestFit="1" customWidth="1"/>
    <col min="15405" max="15405" width="11.85546875" style="231" customWidth="1"/>
    <col min="15406" max="15406" width="9.28515625" style="231" bestFit="1" customWidth="1"/>
    <col min="15407" max="15407" width="12.5703125" style="231" customWidth="1"/>
    <col min="15408" max="15428" width="9.28515625" style="231" bestFit="1" customWidth="1"/>
    <col min="15429" max="15429" width="9.28515625" style="231" customWidth="1"/>
    <col min="15430" max="15434" width="9.28515625" style="231" bestFit="1" customWidth="1"/>
    <col min="15435" max="15435" width="10.85546875" style="231" customWidth="1"/>
    <col min="15436" max="15436" width="11.28515625" style="231" customWidth="1"/>
    <col min="15437" max="15471" width="9.28515625" style="231" bestFit="1" customWidth="1"/>
    <col min="15472" max="15472" width="9.140625" style="231"/>
    <col min="15473" max="15474" width="9.28515625" style="231" bestFit="1" customWidth="1"/>
    <col min="15475" max="15475" width="9.140625" style="231"/>
    <col min="15476" max="15477" width="9.28515625" style="231" bestFit="1" customWidth="1"/>
    <col min="15478" max="15478" width="9.140625" style="231"/>
    <col min="15479" max="15480" width="9.28515625" style="231" bestFit="1" customWidth="1"/>
    <col min="15481" max="15481" width="9.140625" style="231"/>
    <col min="15482" max="15483" width="9.28515625" style="231" bestFit="1" customWidth="1"/>
    <col min="15484" max="15484" width="9.140625" style="231"/>
    <col min="15485" max="15486" width="9.28515625" style="231" bestFit="1" customWidth="1"/>
    <col min="15487" max="15487" width="9.140625" style="231"/>
    <col min="15488" max="15489" width="9.28515625" style="231" bestFit="1" customWidth="1"/>
    <col min="15490" max="15490" width="9.140625" style="231"/>
    <col min="15491" max="15492" width="9.28515625" style="231" bestFit="1" customWidth="1"/>
    <col min="15493" max="15493" width="9.140625" style="231"/>
    <col min="15494" max="15495" width="9.28515625" style="231" bestFit="1" customWidth="1"/>
    <col min="15496" max="15496" width="9.140625" style="231"/>
    <col min="15497" max="15498" width="9.28515625" style="231" bestFit="1" customWidth="1"/>
    <col min="15499" max="15499" width="9.140625" style="231"/>
    <col min="15500" max="15501" width="9.28515625" style="231" bestFit="1" customWidth="1"/>
    <col min="15502" max="15502" width="9.140625" style="231"/>
    <col min="15503" max="15504" width="9.28515625" style="231" bestFit="1" customWidth="1"/>
    <col min="15505" max="15505" width="9.140625" style="231"/>
    <col min="15506" max="15507" width="9.28515625" style="231" bestFit="1" customWidth="1"/>
    <col min="15508" max="15508" width="9.140625" style="231"/>
    <col min="15509" max="15510" width="9.28515625" style="231" bestFit="1" customWidth="1"/>
    <col min="15511" max="15511" width="9.140625" style="231"/>
    <col min="15512" max="15513" width="9.28515625" style="231" bestFit="1" customWidth="1"/>
    <col min="15514" max="15514" width="9.140625" style="231"/>
    <col min="15515" max="15516" width="9.28515625" style="231" bestFit="1" customWidth="1"/>
    <col min="15517" max="15517" width="9.140625" style="231"/>
    <col min="15518" max="15520" width="9.28515625" style="231" bestFit="1" customWidth="1"/>
    <col min="15521" max="15617" width="9.140625" style="231"/>
    <col min="15618" max="15618" width="12.7109375" style="231" customWidth="1"/>
    <col min="15619" max="15619" width="9.28515625" style="231" bestFit="1" customWidth="1"/>
    <col min="15620" max="15620" width="13.5703125" style="231" customWidth="1"/>
    <col min="15621" max="15623" width="14" style="231" customWidth="1"/>
    <col min="15624" max="15624" width="13.140625" style="231" bestFit="1" customWidth="1"/>
    <col min="15625" max="15625" width="11.5703125" style="231" customWidth="1"/>
    <col min="15626" max="15626" width="10.42578125" style="231" customWidth="1"/>
    <col min="15627" max="15627" width="10.28515625" style="231" customWidth="1"/>
    <col min="15628" max="15628" width="11.42578125" style="231" customWidth="1"/>
    <col min="15629" max="15629" width="10.5703125" style="231" customWidth="1"/>
    <col min="15630" max="15630" width="12.7109375" style="231" customWidth="1"/>
    <col min="15631" max="15631" width="11.140625" style="231" customWidth="1"/>
    <col min="15632" max="15632" width="10.7109375" style="231" customWidth="1"/>
    <col min="15633" max="15633" width="10.42578125" style="231" bestFit="1" customWidth="1"/>
    <col min="15634" max="15637" width="9.140625" style="231"/>
    <col min="15638" max="15640" width="9.28515625" style="231" bestFit="1" customWidth="1"/>
    <col min="15641" max="15641" width="10.7109375" style="231" customWidth="1"/>
    <col min="15642" max="15642" width="11.5703125" style="231" customWidth="1"/>
    <col min="15643" max="15643" width="9.28515625" style="231" bestFit="1" customWidth="1"/>
    <col min="15644" max="15644" width="10.42578125" style="231" customWidth="1"/>
    <col min="15645" max="15645" width="11.28515625" style="231" customWidth="1"/>
    <col min="15646" max="15646" width="11.140625" style="231" customWidth="1"/>
    <col min="15647" max="15647" width="9.28515625" style="231" bestFit="1" customWidth="1"/>
    <col min="15648" max="15648" width="11.42578125" style="231" customWidth="1"/>
    <col min="15649" max="15649" width="10.42578125" style="231" customWidth="1"/>
    <col min="15650" max="15650" width="10" style="231" customWidth="1"/>
    <col min="15651" max="15651" width="9.28515625" style="231" bestFit="1" customWidth="1"/>
    <col min="15652" max="15652" width="11.42578125" style="231" customWidth="1"/>
    <col min="15653" max="15653" width="13.85546875" style="231" customWidth="1"/>
    <col min="15654" max="15654" width="10.28515625" style="231" customWidth="1"/>
    <col min="15655" max="15655" width="10.5703125" style="231" customWidth="1"/>
    <col min="15656" max="15660" width="9.28515625" style="231" bestFit="1" customWidth="1"/>
    <col min="15661" max="15661" width="11.85546875" style="231" customWidth="1"/>
    <col min="15662" max="15662" width="9.28515625" style="231" bestFit="1" customWidth="1"/>
    <col min="15663" max="15663" width="12.5703125" style="231" customWidth="1"/>
    <col min="15664" max="15684" width="9.28515625" style="231" bestFit="1" customWidth="1"/>
    <col min="15685" max="15685" width="9.28515625" style="231" customWidth="1"/>
    <col min="15686" max="15690" width="9.28515625" style="231" bestFit="1" customWidth="1"/>
    <col min="15691" max="15691" width="10.85546875" style="231" customWidth="1"/>
    <col min="15692" max="15692" width="11.28515625" style="231" customWidth="1"/>
    <col min="15693" max="15727" width="9.28515625" style="231" bestFit="1" customWidth="1"/>
    <col min="15728" max="15728" width="9.140625" style="231"/>
    <col min="15729" max="15730" width="9.28515625" style="231" bestFit="1" customWidth="1"/>
    <col min="15731" max="15731" width="9.140625" style="231"/>
    <col min="15732" max="15733" width="9.28515625" style="231" bestFit="1" customWidth="1"/>
    <col min="15734" max="15734" width="9.140625" style="231"/>
    <col min="15735" max="15736" width="9.28515625" style="231" bestFit="1" customWidth="1"/>
    <col min="15737" max="15737" width="9.140625" style="231"/>
    <col min="15738" max="15739" width="9.28515625" style="231" bestFit="1" customWidth="1"/>
    <col min="15740" max="15740" width="9.140625" style="231"/>
    <col min="15741" max="15742" width="9.28515625" style="231" bestFit="1" customWidth="1"/>
    <col min="15743" max="15743" width="9.140625" style="231"/>
    <col min="15744" max="15745" width="9.28515625" style="231" bestFit="1" customWidth="1"/>
    <col min="15746" max="15746" width="9.140625" style="231"/>
    <col min="15747" max="15748" width="9.28515625" style="231" bestFit="1" customWidth="1"/>
    <col min="15749" max="15749" width="9.140625" style="231"/>
    <col min="15750" max="15751" width="9.28515625" style="231" bestFit="1" customWidth="1"/>
    <col min="15752" max="15752" width="9.140625" style="231"/>
    <col min="15753" max="15754" width="9.28515625" style="231" bestFit="1" customWidth="1"/>
    <col min="15755" max="15755" width="9.140625" style="231"/>
    <col min="15756" max="15757" width="9.28515625" style="231" bestFit="1" customWidth="1"/>
    <col min="15758" max="15758" width="9.140625" style="231"/>
    <col min="15759" max="15760" width="9.28515625" style="231" bestFit="1" customWidth="1"/>
    <col min="15761" max="15761" width="9.140625" style="231"/>
    <col min="15762" max="15763" width="9.28515625" style="231" bestFit="1" customWidth="1"/>
    <col min="15764" max="15764" width="9.140625" style="231"/>
    <col min="15765" max="15766" width="9.28515625" style="231" bestFit="1" customWidth="1"/>
    <col min="15767" max="15767" width="9.140625" style="231"/>
    <col min="15768" max="15769" width="9.28515625" style="231" bestFit="1" customWidth="1"/>
    <col min="15770" max="15770" width="9.140625" style="231"/>
    <col min="15771" max="15772" width="9.28515625" style="231" bestFit="1" customWidth="1"/>
    <col min="15773" max="15773" width="9.140625" style="231"/>
    <col min="15774" max="15776" width="9.28515625" style="231" bestFit="1" customWidth="1"/>
    <col min="15777" max="15873" width="9.140625" style="231"/>
    <col min="15874" max="15874" width="12.7109375" style="231" customWidth="1"/>
    <col min="15875" max="15875" width="9.28515625" style="231" bestFit="1" customWidth="1"/>
    <col min="15876" max="15876" width="13.5703125" style="231" customWidth="1"/>
    <col min="15877" max="15879" width="14" style="231" customWidth="1"/>
    <col min="15880" max="15880" width="13.140625" style="231" bestFit="1" customWidth="1"/>
    <col min="15881" max="15881" width="11.5703125" style="231" customWidth="1"/>
    <col min="15882" max="15882" width="10.42578125" style="231" customWidth="1"/>
    <col min="15883" max="15883" width="10.28515625" style="231" customWidth="1"/>
    <col min="15884" max="15884" width="11.42578125" style="231" customWidth="1"/>
    <col min="15885" max="15885" width="10.5703125" style="231" customWidth="1"/>
    <col min="15886" max="15886" width="12.7109375" style="231" customWidth="1"/>
    <col min="15887" max="15887" width="11.140625" style="231" customWidth="1"/>
    <col min="15888" max="15888" width="10.7109375" style="231" customWidth="1"/>
    <col min="15889" max="15889" width="10.42578125" style="231" bestFit="1" customWidth="1"/>
    <col min="15890" max="15893" width="9.140625" style="231"/>
    <col min="15894" max="15896" width="9.28515625" style="231" bestFit="1" customWidth="1"/>
    <col min="15897" max="15897" width="10.7109375" style="231" customWidth="1"/>
    <col min="15898" max="15898" width="11.5703125" style="231" customWidth="1"/>
    <col min="15899" max="15899" width="9.28515625" style="231" bestFit="1" customWidth="1"/>
    <col min="15900" max="15900" width="10.42578125" style="231" customWidth="1"/>
    <col min="15901" max="15901" width="11.28515625" style="231" customWidth="1"/>
    <col min="15902" max="15902" width="11.140625" style="231" customWidth="1"/>
    <col min="15903" max="15903" width="9.28515625" style="231" bestFit="1" customWidth="1"/>
    <col min="15904" max="15904" width="11.42578125" style="231" customWidth="1"/>
    <col min="15905" max="15905" width="10.42578125" style="231" customWidth="1"/>
    <col min="15906" max="15906" width="10" style="231" customWidth="1"/>
    <col min="15907" max="15907" width="9.28515625" style="231" bestFit="1" customWidth="1"/>
    <col min="15908" max="15908" width="11.42578125" style="231" customWidth="1"/>
    <col min="15909" max="15909" width="13.85546875" style="231" customWidth="1"/>
    <col min="15910" max="15910" width="10.28515625" style="231" customWidth="1"/>
    <col min="15911" max="15911" width="10.5703125" style="231" customWidth="1"/>
    <col min="15912" max="15916" width="9.28515625" style="231" bestFit="1" customWidth="1"/>
    <col min="15917" max="15917" width="11.85546875" style="231" customWidth="1"/>
    <col min="15918" max="15918" width="9.28515625" style="231" bestFit="1" customWidth="1"/>
    <col min="15919" max="15919" width="12.5703125" style="231" customWidth="1"/>
    <col min="15920" max="15940" width="9.28515625" style="231" bestFit="1" customWidth="1"/>
    <col min="15941" max="15941" width="9.28515625" style="231" customWidth="1"/>
    <col min="15942" max="15946" width="9.28515625" style="231" bestFit="1" customWidth="1"/>
    <col min="15947" max="15947" width="10.85546875" style="231" customWidth="1"/>
    <col min="15948" max="15948" width="11.28515625" style="231" customWidth="1"/>
    <col min="15949" max="15983" width="9.28515625" style="231" bestFit="1" customWidth="1"/>
    <col min="15984" max="15984" width="9.140625" style="231"/>
    <col min="15985" max="15986" width="9.28515625" style="231" bestFit="1" customWidth="1"/>
    <col min="15987" max="15987" width="9.140625" style="231"/>
    <col min="15988" max="15989" width="9.28515625" style="231" bestFit="1" customWidth="1"/>
    <col min="15990" max="15990" width="9.140625" style="231"/>
    <col min="15991" max="15992" width="9.28515625" style="231" bestFit="1" customWidth="1"/>
    <col min="15993" max="15993" width="9.140625" style="231"/>
    <col min="15994" max="15995" width="9.28515625" style="231" bestFit="1" customWidth="1"/>
    <col min="15996" max="15996" width="9.140625" style="231"/>
    <col min="15997" max="15998" width="9.28515625" style="231" bestFit="1" customWidth="1"/>
    <col min="15999" max="15999" width="9.140625" style="231"/>
    <col min="16000" max="16001" width="9.28515625" style="231" bestFit="1" customWidth="1"/>
    <col min="16002" max="16002" width="9.140625" style="231"/>
    <col min="16003" max="16004" width="9.28515625" style="231" bestFit="1" customWidth="1"/>
    <col min="16005" max="16005" width="9.140625" style="231"/>
    <col min="16006" max="16007" width="9.28515625" style="231" bestFit="1" customWidth="1"/>
    <col min="16008" max="16008" width="9.140625" style="231"/>
    <col min="16009" max="16010" width="9.28515625" style="231" bestFit="1" customWidth="1"/>
    <col min="16011" max="16011" width="9.140625" style="231"/>
    <col min="16012" max="16013" width="9.28515625" style="231" bestFit="1" customWidth="1"/>
    <col min="16014" max="16014" width="9.140625" style="231"/>
    <col min="16015" max="16016" width="9.28515625" style="231" bestFit="1" customWidth="1"/>
    <col min="16017" max="16017" width="9.140625" style="231"/>
    <col min="16018" max="16019" width="9.28515625" style="231" bestFit="1" customWidth="1"/>
    <col min="16020" max="16020" width="9.140625" style="231"/>
    <col min="16021" max="16022" width="9.28515625" style="231" bestFit="1" customWidth="1"/>
    <col min="16023" max="16023" width="9.140625" style="231"/>
    <col min="16024" max="16025" width="9.28515625" style="231" bestFit="1" customWidth="1"/>
    <col min="16026" max="16026" width="9.140625" style="231"/>
    <col min="16027" max="16028" width="9.28515625" style="231" bestFit="1" customWidth="1"/>
    <col min="16029" max="16029" width="9.140625" style="231"/>
    <col min="16030" max="16032" width="9.28515625" style="231" bestFit="1" customWidth="1"/>
    <col min="16033" max="16129" width="9.140625" style="231"/>
    <col min="16130" max="16130" width="12.7109375" style="231" customWidth="1"/>
    <col min="16131" max="16131" width="9.28515625" style="231" bestFit="1" customWidth="1"/>
    <col min="16132" max="16132" width="13.5703125" style="231" customWidth="1"/>
    <col min="16133" max="16135" width="14" style="231" customWidth="1"/>
    <col min="16136" max="16136" width="13.140625" style="231" bestFit="1" customWidth="1"/>
    <col min="16137" max="16137" width="11.5703125" style="231" customWidth="1"/>
    <col min="16138" max="16138" width="10.42578125" style="231" customWidth="1"/>
    <col min="16139" max="16139" width="10.28515625" style="231" customWidth="1"/>
    <col min="16140" max="16140" width="11.42578125" style="231" customWidth="1"/>
    <col min="16141" max="16141" width="10.5703125" style="231" customWidth="1"/>
    <col min="16142" max="16142" width="12.7109375" style="231" customWidth="1"/>
    <col min="16143" max="16143" width="11.140625" style="231" customWidth="1"/>
    <col min="16144" max="16144" width="10.7109375" style="231" customWidth="1"/>
    <col min="16145" max="16145" width="10.42578125" style="231" bestFit="1" customWidth="1"/>
    <col min="16146" max="16149" width="9.140625" style="231"/>
    <col min="16150" max="16152" width="9.28515625" style="231" bestFit="1" customWidth="1"/>
    <col min="16153" max="16153" width="10.7109375" style="231" customWidth="1"/>
    <col min="16154" max="16154" width="11.5703125" style="231" customWidth="1"/>
    <col min="16155" max="16155" width="9.28515625" style="231" bestFit="1" customWidth="1"/>
    <col min="16156" max="16156" width="10.42578125" style="231" customWidth="1"/>
    <col min="16157" max="16157" width="11.28515625" style="231" customWidth="1"/>
    <col min="16158" max="16158" width="11.140625" style="231" customWidth="1"/>
    <col min="16159" max="16159" width="9.28515625" style="231" bestFit="1" customWidth="1"/>
    <col min="16160" max="16160" width="11.42578125" style="231" customWidth="1"/>
    <col min="16161" max="16161" width="10.42578125" style="231" customWidth="1"/>
    <col min="16162" max="16162" width="10" style="231" customWidth="1"/>
    <col min="16163" max="16163" width="9.28515625" style="231" bestFit="1" customWidth="1"/>
    <col min="16164" max="16164" width="11.42578125" style="231" customWidth="1"/>
    <col min="16165" max="16165" width="13.85546875" style="231" customWidth="1"/>
    <col min="16166" max="16166" width="10.28515625" style="231" customWidth="1"/>
    <col min="16167" max="16167" width="10.5703125" style="231" customWidth="1"/>
    <col min="16168" max="16172" width="9.28515625" style="231" bestFit="1" customWidth="1"/>
    <col min="16173" max="16173" width="11.85546875" style="231" customWidth="1"/>
    <col min="16174" max="16174" width="9.28515625" style="231" bestFit="1" customWidth="1"/>
    <col min="16175" max="16175" width="12.5703125" style="231" customWidth="1"/>
    <col min="16176" max="16196" width="9.28515625" style="231" bestFit="1" customWidth="1"/>
    <col min="16197" max="16197" width="9.28515625" style="231" customWidth="1"/>
    <col min="16198" max="16202" width="9.28515625" style="231" bestFit="1" customWidth="1"/>
    <col min="16203" max="16203" width="10.85546875" style="231" customWidth="1"/>
    <col min="16204" max="16204" width="11.28515625" style="231" customWidth="1"/>
    <col min="16205" max="16239" width="9.28515625" style="231" bestFit="1" customWidth="1"/>
    <col min="16240" max="16240" width="9.140625" style="231"/>
    <col min="16241" max="16242" width="9.28515625" style="231" bestFit="1" customWidth="1"/>
    <col min="16243" max="16243" width="9.140625" style="231"/>
    <col min="16244" max="16245" width="9.28515625" style="231" bestFit="1" customWidth="1"/>
    <col min="16246" max="16246" width="9.140625" style="231"/>
    <col min="16247" max="16248" width="9.28515625" style="231" bestFit="1" customWidth="1"/>
    <col min="16249" max="16249" width="9.140625" style="231"/>
    <col min="16250" max="16251" width="9.28515625" style="231" bestFit="1" customWidth="1"/>
    <col min="16252" max="16252" width="9.140625" style="231"/>
    <col min="16253" max="16254" width="9.28515625" style="231" bestFit="1" customWidth="1"/>
    <col min="16255" max="16255" width="9.140625" style="231"/>
    <col min="16256" max="16257" width="9.28515625" style="231" bestFit="1" customWidth="1"/>
    <col min="16258" max="16258" width="9.140625" style="231"/>
    <col min="16259" max="16260" width="9.28515625" style="231" bestFit="1" customWidth="1"/>
    <col min="16261" max="16261" width="9.140625" style="231"/>
    <col min="16262" max="16263" width="9.28515625" style="231" bestFit="1" customWidth="1"/>
    <col min="16264" max="16264" width="9.140625" style="231"/>
    <col min="16265" max="16266" width="9.28515625" style="231" bestFit="1" customWidth="1"/>
    <col min="16267" max="16267" width="9.140625" style="231"/>
    <col min="16268" max="16269" width="9.28515625" style="231" bestFit="1" customWidth="1"/>
    <col min="16270" max="16270" width="9.140625" style="231"/>
    <col min="16271" max="16272" width="9.28515625" style="231" bestFit="1" customWidth="1"/>
    <col min="16273" max="16273" width="9.140625" style="231"/>
    <col min="16274" max="16275" width="9.28515625" style="231" bestFit="1" customWidth="1"/>
    <col min="16276" max="16276" width="9.140625" style="231"/>
    <col min="16277" max="16278" width="9.28515625" style="231" bestFit="1" customWidth="1"/>
    <col min="16279" max="16279" width="9.140625" style="231"/>
    <col min="16280" max="16281" width="9.28515625" style="231" bestFit="1" customWidth="1"/>
    <col min="16282" max="16282" width="9.140625" style="231"/>
    <col min="16283" max="16284" width="9.28515625" style="231" bestFit="1" customWidth="1"/>
    <col min="16285" max="16285" width="9.140625" style="231"/>
    <col min="16286" max="16288" width="9.28515625" style="231" bestFit="1" customWidth="1"/>
    <col min="16289" max="16384" width="9.140625" style="231"/>
  </cols>
  <sheetData>
    <row r="1" spans="1:158" ht="15.75" x14ac:dyDescent="0.25">
      <c r="A1" s="292" t="s">
        <v>946</v>
      </c>
      <c r="B1" s="230"/>
    </row>
    <row r="2" spans="1:158" x14ac:dyDescent="0.2">
      <c r="A2" s="229"/>
    </row>
    <row r="3" spans="1:158" s="233" customFormat="1" ht="12.75" x14ac:dyDescent="0.2">
      <c r="A3" s="290" t="s">
        <v>947</v>
      </c>
    </row>
    <row r="4" spans="1:158" s="240" customFormat="1" ht="69" customHeight="1" x14ac:dyDescent="0.2">
      <c r="A4" s="236" t="s">
        <v>246</v>
      </c>
      <c r="B4" s="237" t="s">
        <v>247</v>
      </c>
      <c r="C4" s="236" t="s">
        <v>248</v>
      </c>
      <c r="D4" s="236" t="s">
        <v>249</v>
      </c>
      <c r="E4" s="236" t="s">
        <v>250</v>
      </c>
      <c r="F4" s="236" t="s">
        <v>251</v>
      </c>
      <c r="G4" s="236" t="s">
        <v>252</v>
      </c>
      <c r="H4" s="236" t="s">
        <v>253</v>
      </c>
      <c r="I4" s="236" t="s">
        <v>254</v>
      </c>
      <c r="J4" s="236" t="s">
        <v>255</v>
      </c>
      <c r="K4" s="236" t="s">
        <v>256</v>
      </c>
      <c r="L4" s="236" t="s">
        <v>257</v>
      </c>
      <c r="M4" s="236" t="s">
        <v>258</v>
      </c>
      <c r="N4" s="236" t="s">
        <v>259</v>
      </c>
      <c r="O4" s="236" t="s">
        <v>260</v>
      </c>
      <c r="P4" s="236" t="s">
        <v>261</v>
      </c>
      <c r="Q4" s="236" t="s">
        <v>262</v>
      </c>
      <c r="R4" s="236" t="s">
        <v>263</v>
      </c>
      <c r="S4" s="236" t="s">
        <v>264</v>
      </c>
      <c r="T4" s="236" t="s">
        <v>265</v>
      </c>
      <c r="U4" s="236" t="s">
        <v>266</v>
      </c>
      <c r="V4" s="236" t="s">
        <v>267</v>
      </c>
      <c r="W4" s="238" t="s">
        <v>268</v>
      </c>
      <c r="X4" s="236" t="s">
        <v>269</v>
      </c>
      <c r="Y4" s="236" t="s">
        <v>270</v>
      </c>
      <c r="Z4" s="236" t="s">
        <v>271</v>
      </c>
      <c r="AA4" s="238" t="s">
        <v>272</v>
      </c>
      <c r="AB4" s="238" t="s">
        <v>273</v>
      </c>
      <c r="AC4" s="238" t="s">
        <v>274</v>
      </c>
      <c r="AD4" s="238" t="s">
        <v>275</v>
      </c>
      <c r="AE4" s="238" t="s">
        <v>276</v>
      </c>
      <c r="AF4" s="238" t="s">
        <v>277</v>
      </c>
      <c r="AG4" s="238" t="s">
        <v>278</v>
      </c>
      <c r="AH4" s="238" t="s">
        <v>279</v>
      </c>
      <c r="AI4" s="239" t="s">
        <v>280</v>
      </c>
      <c r="AJ4" s="238" t="s">
        <v>281</v>
      </c>
      <c r="AK4" s="238" t="s">
        <v>282</v>
      </c>
      <c r="AL4" s="238" t="s">
        <v>283</v>
      </c>
      <c r="AM4" s="238" t="s">
        <v>284</v>
      </c>
      <c r="AN4" s="238" t="s">
        <v>285</v>
      </c>
      <c r="AO4" s="238" t="s">
        <v>286</v>
      </c>
      <c r="AP4" s="238" t="s">
        <v>287</v>
      </c>
      <c r="AQ4" s="238" t="s">
        <v>288</v>
      </c>
      <c r="AR4" s="238" t="s">
        <v>289</v>
      </c>
      <c r="AS4" s="238" t="s">
        <v>290</v>
      </c>
      <c r="AT4" s="238" t="s">
        <v>291</v>
      </c>
      <c r="AU4" s="238" t="s">
        <v>292</v>
      </c>
      <c r="AV4" s="237" t="s">
        <v>293</v>
      </c>
      <c r="AW4" s="238" t="s">
        <v>294</v>
      </c>
      <c r="AX4" s="238" t="s">
        <v>295</v>
      </c>
      <c r="AY4" s="238" t="s">
        <v>296</v>
      </c>
      <c r="AZ4" s="238" t="s">
        <v>297</v>
      </c>
      <c r="BA4" s="238" t="s">
        <v>298</v>
      </c>
      <c r="BB4" s="238" t="s">
        <v>299</v>
      </c>
      <c r="BC4" s="238" t="s">
        <v>300</v>
      </c>
      <c r="BD4" s="238" t="s">
        <v>301</v>
      </c>
      <c r="BE4" s="238" t="s">
        <v>302</v>
      </c>
      <c r="BF4" s="238" t="s">
        <v>303</v>
      </c>
      <c r="BG4" s="238" t="s">
        <v>304</v>
      </c>
      <c r="BH4" s="239" t="s">
        <v>305</v>
      </c>
      <c r="BI4" s="238" t="s">
        <v>306</v>
      </c>
      <c r="BJ4" s="238" t="s">
        <v>307</v>
      </c>
      <c r="BK4" s="238" t="s">
        <v>308</v>
      </c>
      <c r="BL4" s="238" t="s">
        <v>309</v>
      </c>
      <c r="BM4" s="238" t="s">
        <v>310</v>
      </c>
      <c r="BN4" s="238" t="s">
        <v>311</v>
      </c>
      <c r="BO4" s="238" t="s">
        <v>312</v>
      </c>
      <c r="BP4" s="238" t="s">
        <v>313</v>
      </c>
      <c r="BQ4" s="238" t="s">
        <v>314</v>
      </c>
      <c r="BR4" s="238" t="s">
        <v>315</v>
      </c>
      <c r="BS4" s="238" t="s">
        <v>316</v>
      </c>
      <c r="BT4" s="238" t="s">
        <v>317</v>
      </c>
      <c r="BU4" s="238" t="s">
        <v>318</v>
      </c>
      <c r="BV4" s="237" t="s">
        <v>319</v>
      </c>
      <c r="BW4" s="238" t="s">
        <v>320</v>
      </c>
      <c r="BX4" s="238" t="s">
        <v>321</v>
      </c>
      <c r="BY4" s="238" t="s">
        <v>322</v>
      </c>
      <c r="BZ4" s="238" t="s">
        <v>323</v>
      </c>
      <c r="CA4" s="237" t="s">
        <v>324</v>
      </c>
      <c r="CB4" s="238" t="s">
        <v>325</v>
      </c>
      <c r="CC4" s="238" t="s">
        <v>326</v>
      </c>
      <c r="CD4" s="238" t="s">
        <v>327</v>
      </c>
      <c r="CE4" s="238" t="s">
        <v>328</v>
      </c>
      <c r="CF4" s="238" t="s">
        <v>329</v>
      </c>
      <c r="CG4" s="238" t="s">
        <v>330</v>
      </c>
      <c r="CH4" s="238" t="s">
        <v>331</v>
      </c>
      <c r="CI4" s="238" t="s">
        <v>332</v>
      </c>
      <c r="CJ4" s="238" t="s">
        <v>333</v>
      </c>
      <c r="CK4" s="238" t="s">
        <v>334</v>
      </c>
      <c r="CL4" s="238" t="s">
        <v>335</v>
      </c>
      <c r="CM4" s="238" t="s">
        <v>336</v>
      </c>
      <c r="CN4" s="238" t="s">
        <v>337</v>
      </c>
      <c r="CO4" s="238" t="s">
        <v>338</v>
      </c>
      <c r="CP4" s="238" t="s">
        <v>339</v>
      </c>
      <c r="CQ4" s="238" t="s">
        <v>340</v>
      </c>
      <c r="CR4" s="238" t="s">
        <v>341</v>
      </c>
      <c r="CS4" s="238" t="s">
        <v>342</v>
      </c>
      <c r="CT4" s="238" t="s">
        <v>343</v>
      </c>
      <c r="CU4" s="238" t="s">
        <v>344</v>
      </c>
      <c r="CV4" s="238" t="s">
        <v>345</v>
      </c>
      <c r="CW4" s="238" t="s">
        <v>346</v>
      </c>
      <c r="CX4" s="238" t="s">
        <v>347</v>
      </c>
      <c r="CY4" s="238" t="s">
        <v>348</v>
      </c>
      <c r="CZ4" s="238" t="s">
        <v>349</v>
      </c>
      <c r="DA4" s="238" t="s">
        <v>350</v>
      </c>
      <c r="DB4" s="238" t="s">
        <v>351</v>
      </c>
      <c r="DC4" s="238" t="s">
        <v>352</v>
      </c>
      <c r="DD4" s="238" t="s">
        <v>353</v>
      </c>
      <c r="DE4" s="238" t="s">
        <v>354</v>
      </c>
      <c r="DF4" s="238" t="s">
        <v>355</v>
      </c>
      <c r="DG4" s="236" t="s">
        <v>356</v>
      </c>
      <c r="DH4" s="236" t="s">
        <v>357</v>
      </c>
      <c r="DI4" s="236" t="s">
        <v>358</v>
      </c>
      <c r="DJ4" s="236" t="s">
        <v>359</v>
      </c>
      <c r="DK4" s="236" t="s">
        <v>360</v>
      </c>
      <c r="DL4" s="236" t="s">
        <v>361</v>
      </c>
      <c r="DM4" s="236" t="s">
        <v>362</v>
      </c>
      <c r="DN4" s="236" t="s">
        <v>363</v>
      </c>
      <c r="DO4" s="236" t="s">
        <v>364</v>
      </c>
      <c r="DP4" s="236" t="s">
        <v>365</v>
      </c>
      <c r="DQ4" s="236" t="s">
        <v>366</v>
      </c>
      <c r="DR4" s="236" t="s">
        <v>367</v>
      </c>
      <c r="DS4" s="236" t="s">
        <v>368</v>
      </c>
      <c r="DT4" s="236" t="s">
        <v>369</v>
      </c>
      <c r="DU4" s="236" t="s">
        <v>370</v>
      </c>
      <c r="DV4" s="236" t="s">
        <v>371</v>
      </c>
      <c r="DW4" s="236" t="s">
        <v>372</v>
      </c>
      <c r="DX4" s="236" t="s">
        <v>373</v>
      </c>
      <c r="DY4" s="236" t="s">
        <v>374</v>
      </c>
      <c r="DZ4" s="236" t="s">
        <v>375</v>
      </c>
      <c r="EA4" s="236" t="s">
        <v>376</v>
      </c>
      <c r="EB4" s="236" t="s">
        <v>377</v>
      </c>
      <c r="EC4" s="236" t="s">
        <v>378</v>
      </c>
      <c r="ED4" s="236" t="s">
        <v>379</v>
      </c>
      <c r="EE4" s="236" t="s">
        <v>380</v>
      </c>
      <c r="EF4" s="236" t="s">
        <v>381</v>
      </c>
      <c r="EG4" s="236" t="s">
        <v>382</v>
      </c>
      <c r="EH4" s="236" t="s">
        <v>383</v>
      </c>
      <c r="EI4" s="236" t="s">
        <v>384</v>
      </c>
      <c r="EJ4" s="236" t="s">
        <v>385</v>
      </c>
      <c r="EK4" s="236" t="s">
        <v>386</v>
      </c>
      <c r="EL4" s="236" t="s">
        <v>387</v>
      </c>
      <c r="EM4" s="236" t="s">
        <v>388</v>
      </c>
      <c r="EN4" s="236" t="s">
        <v>389</v>
      </c>
      <c r="EO4" s="236" t="s">
        <v>390</v>
      </c>
      <c r="EP4" s="236" t="s">
        <v>391</v>
      </c>
      <c r="EQ4" s="236" t="s">
        <v>392</v>
      </c>
      <c r="ER4" s="236" t="s">
        <v>393</v>
      </c>
      <c r="ES4" s="236" t="s">
        <v>394</v>
      </c>
      <c r="ET4" s="236" t="s">
        <v>395</v>
      </c>
      <c r="EU4" s="236" t="s">
        <v>396</v>
      </c>
      <c r="EV4" s="236" t="s">
        <v>397</v>
      </c>
      <c r="EW4" s="236" t="s">
        <v>398</v>
      </c>
      <c r="EX4" s="236" t="s">
        <v>399</v>
      </c>
      <c r="EY4" s="236" t="s">
        <v>400</v>
      </c>
      <c r="EZ4" s="236" t="s">
        <v>401</v>
      </c>
      <c r="FA4" s="236" t="s">
        <v>402</v>
      </c>
      <c r="FB4" s="236" t="s">
        <v>403</v>
      </c>
    </row>
    <row r="5" spans="1:158" s="263" customFormat="1" ht="12.75" x14ac:dyDescent="0.2">
      <c r="A5" s="241">
        <v>3638</v>
      </c>
      <c r="B5" s="242" t="s">
        <v>404</v>
      </c>
      <c r="C5" s="242" t="s">
        <v>405</v>
      </c>
      <c r="D5" s="243">
        <v>2840</v>
      </c>
      <c r="E5" s="244">
        <v>110000605417</v>
      </c>
      <c r="F5" s="243" t="s">
        <v>406</v>
      </c>
      <c r="G5" s="243">
        <v>4062</v>
      </c>
      <c r="H5" s="243"/>
      <c r="I5" s="243">
        <v>0</v>
      </c>
      <c r="J5" s="244">
        <v>-7303</v>
      </c>
      <c r="K5" s="243" t="s">
        <v>407</v>
      </c>
      <c r="L5" s="243" t="s">
        <v>408</v>
      </c>
      <c r="M5" s="244">
        <v>14725</v>
      </c>
      <c r="N5" s="243" t="s">
        <v>409</v>
      </c>
      <c r="O5" s="243" t="s">
        <v>410</v>
      </c>
      <c r="P5" s="243" t="s">
        <v>411</v>
      </c>
      <c r="Q5" s="243" t="s">
        <v>412</v>
      </c>
      <c r="R5" s="243" t="s">
        <v>413</v>
      </c>
      <c r="S5" s="243" t="s">
        <v>414</v>
      </c>
      <c r="T5" s="245">
        <v>40.184199999999997</v>
      </c>
      <c r="U5" s="245">
        <v>-81.881100000000004</v>
      </c>
      <c r="V5" s="244">
        <v>0</v>
      </c>
      <c r="W5" s="244">
        <v>6</v>
      </c>
      <c r="X5" s="244">
        <v>6</v>
      </c>
      <c r="Y5" s="246">
        <v>1</v>
      </c>
      <c r="Z5" s="242" t="s">
        <v>415</v>
      </c>
      <c r="AA5" s="242" t="s">
        <v>416</v>
      </c>
      <c r="AB5" s="242" t="s">
        <v>417</v>
      </c>
      <c r="AC5" s="244">
        <v>1</v>
      </c>
      <c r="AD5" s="245">
        <v>0.51</v>
      </c>
      <c r="AE5" s="247">
        <v>2174.8000000000002</v>
      </c>
      <c r="AF5" s="248">
        <v>0</v>
      </c>
      <c r="AG5" s="244">
        <v>0</v>
      </c>
      <c r="AH5" s="247">
        <v>0</v>
      </c>
      <c r="AI5" s="249">
        <v>0</v>
      </c>
      <c r="AJ5" s="245">
        <v>0</v>
      </c>
      <c r="AK5" s="244">
        <v>0</v>
      </c>
      <c r="AL5" s="247">
        <v>97755269</v>
      </c>
      <c r="AM5" s="247">
        <v>36004152</v>
      </c>
      <c r="AN5" s="250">
        <v>9716702</v>
      </c>
      <c r="AO5" s="247">
        <v>3534038</v>
      </c>
      <c r="AP5" s="251">
        <v>21158.404999999999</v>
      </c>
      <c r="AQ5" s="252">
        <v>5120.1220000000003</v>
      </c>
      <c r="AR5" s="251">
        <v>106628.501</v>
      </c>
      <c r="AS5" s="247">
        <v>10029697.9</v>
      </c>
      <c r="AT5" s="253">
        <v>227378.75599999999</v>
      </c>
      <c r="AU5" s="253">
        <v>341068.13299999997</v>
      </c>
      <c r="AV5" s="254">
        <v>1036.4772</v>
      </c>
      <c r="AW5" s="249">
        <v>4.3551000000000002</v>
      </c>
      <c r="AX5" s="249">
        <v>2.8976000000000002</v>
      </c>
      <c r="AY5" s="255">
        <v>21.947500000000002</v>
      </c>
      <c r="AZ5" s="251">
        <v>2064.4243000000001</v>
      </c>
      <c r="BA5" s="251">
        <v>23.4008</v>
      </c>
      <c r="BB5" s="251">
        <v>35.101199999999999</v>
      </c>
      <c r="BC5" s="256">
        <v>0.1067</v>
      </c>
      <c r="BD5" s="255">
        <v>0.43290000000000001</v>
      </c>
      <c r="BE5" s="249">
        <v>0.28439999999999999</v>
      </c>
      <c r="BF5" s="249">
        <v>2.1815000000000002</v>
      </c>
      <c r="BG5" s="252">
        <v>205.20009999999999</v>
      </c>
      <c r="BH5" s="257">
        <v>1.06E-2</v>
      </c>
      <c r="BI5" s="249">
        <v>4.3551000000000002</v>
      </c>
      <c r="BJ5" s="249">
        <v>2.8976000000000002</v>
      </c>
      <c r="BK5" s="249">
        <v>21.947500000000002</v>
      </c>
      <c r="BL5" s="252">
        <v>2064.4243000000001</v>
      </c>
      <c r="BM5" s="252">
        <v>23.4008</v>
      </c>
      <c r="BN5" s="252">
        <v>35.101199999999999</v>
      </c>
      <c r="BO5" s="258">
        <v>0.1067</v>
      </c>
      <c r="BP5" s="252">
        <v>21158.404999999999</v>
      </c>
      <c r="BQ5" s="252">
        <v>5120.1220000000003</v>
      </c>
      <c r="BR5" s="252">
        <v>106628.501</v>
      </c>
      <c r="BS5" s="247">
        <v>10029697.9</v>
      </c>
      <c r="BT5" s="247">
        <v>227378.75599999999</v>
      </c>
      <c r="BU5" s="247">
        <v>341068.13299999997</v>
      </c>
      <c r="BV5" s="259">
        <v>1036.4772</v>
      </c>
      <c r="BW5" s="247">
        <v>97755269</v>
      </c>
      <c r="BX5" s="247">
        <v>36004152</v>
      </c>
      <c r="BY5" s="249">
        <v>10060.540000000001</v>
      </c>
      <c r="BZ5" s="247">
        <v>9705537</v>
      </c>
      <c r="CA5" s="247">
        <v>11165</v>
      </c>
      <c r="CB5" s="247">
        <v>0</v>
      </c>
      <c r="CC5" s="247">
        <v>0</v>
      </c>
      <c r="CD5" s="247">
        <v>0</v>
      </c>
      <c r="CE5" s="247">
        <v>0</v>
      </c>
      <c r="CF5" s="247">
        <v>0</v>
      </c>
      <c r="CG5" s="247">
        <v>0</v>
      </c>
      <c r="CH5" s="247">
        <v>0</v>
      </c>
      <c r="CI5" s="247">
        <v>0</v>
      </c>
      <c r="CJ5" s="247">
        <v>0</v>
      </c>
      <c r="CK5" s="247">
        <v>9716702</v>
      </c>
      <c r="CL5" s="247">
        <v>0</v>
      </c>
      <c r="CM5" s="247">
        <v>0</v>
      </c>
      <c r="CN5" s="247">
        <v>9716702</v>
      </c>
      <c r="CO5" s="247">
        <v>0</v>
      </c>
      <c r="CP5" s="249">
        <v>99.885099999999994</v>
      </c>
      <c r="CQ5" s="249">
        <v>0.1149</v>
      </c>
      <c r="CR5" s="249">
        <v>0</v>
      </c>
      <c r="CS5" s="249">
        <v>0</v>
      </c>
      <c r="CT5" s="249">
        <v>0</v>
      </c>
      <c r="CU5" s="249">
        <v>0</v>
      </c>
      <c r="CV5" s="249">
        <v>0</v>
      </c>
      <c r="CW5" s="249">
        <v>0</v>
      </c>
      <c r="CX5" s="249">
        <v>0</v>
      </c>
      <c r="CY5" s="249">
        <v>0</v>
      </c>
      <c r="CZ5" s="249">
        <v>0</v>
      </c>
      <c r="DA5" s="249">
        <v>100</v>
      </c>
      <c r="DB5" s="249">
        <v>0</v>
      </c>
      <c r="DC5" s="249">
        <v>0</v>
      </c>
      <c r="DD5" s="249">
        <v>100</v>
      </c>
      <c r="DE5" s="249">
        <v>0</v>
      </c>
      <c r="DF5" s="260" t="s">
        <v>418</v>
      </c>
      <c r="DG5" s="261">
        <v>3542</v>
      </c>
      <c r="DH5" s="262">
        <v>15.4773</v>
      </c>
      <c r="DI5" s="260" t="s">
        <v>406</v>
      </c>
      <c r="DJ5" s="261">
        <v>4062</v>
      </c>
      <c r="DK5" s="262">
        <v>78.138300000000001</v>
      </c>
      <c r="DL5" s="260" t="s">
        <v>419</v>
      </c>
      <c r="DM5" s="261">
        <v>4922</v>
      </c>
      <c r="DN5" s="262">
        <v>6.3844000000000003</v>
      </c>
      <c r="DO5" s="260"/>
      <c r="DP5" s="261">
        <v>0</v>
      </c>
      <c r="DQ5" s="262">
        <v>0</v>
      </c>
      <c r="DR5" s="260"/>
      <c r="DS5" s="261">
        <v>0</v>
      </c>
      <c r="DT5" s="262">
        <v>0</v>
      </c>
      <c r="DU5" s="260"/>
      <c r="DV5" s="261">
        <v>0</v>
      </c>
      <c r="DW5" s="262">
        <v>0</v>
      </c>
      <c r="DX5" s="260"/>
      <c r="DY5" s="261">
        <v>0</v>
      </c>
      <c r="DZ5" s="262">
        <v>0</v>
      </c>
      <c r="EA5" s="260"/>
      <c r="EB5" s="261">
        <v>0</v>
      </c>
      <c r="EC5" s="262">
        <v>0</v>
      </c>
      <c r="ED5" s="260"/>
      <c r="EE5" s="261">
        <v>0</v>
      </c>
      <c r="EF5" s="262">
        <v>0</v>
      </c>
      <c r="EG5" s="260"/>
      <c r="EH5" s="261">
        <v>0</v>
      </c>
      <c r="EI5" s="262">
        <v>0</v>
      </c>
      <c r="EJ5" s="260"/>
      <c r="EK5" s="261">
        <v>0</v>
      </c>
      <c r="EL5" s="262">
        <v>0</v>
      </c>
      <c r="EM5" s="260"/>
      <c r="EN5" s="261">
        <v>0</v>
      </c>
      <c r="EO5" s="262">
        <v>0</v>
      </c>
      <c r="EP5" s="260"/>
      <c r="EQ5" s="261">
        <v>0</v>
      </c>
      <c r="ER5" s="262">
        <v>0</v>
      </c>
      <c r="ES5" s="260"/>
      <c r="ET5" s="261">
        <v>0</v>
      </c>
      <c r="EU5" s="262">
        <v>0</v>
      </c>
      <c r="EV5" s="260"/>
      <c r="EW5" s="261">
        <v>0</v>
      </c>
      <c r="EX5" s="262">
        <v>0</v>
      </c>
      <c r="EY5" s="260"/>
      <c r="EZ5" s="261">
        <v>0</v>
      </c>
      <c r="FA5" s="262">
        <v>0</v>
      </c>
      <c r="FB5" s="241">
        <v>3519</v>
      </c>
    </row>
    <row r="8" spans="1:158" s="266" customFormat="1" ht="54.75" customHeight="1" x14ac:dyDescent="0.2">
      <c r="A8" s="264" t="s">
        <v>420</v>
      </c>
      <c r="B8" s="265" t="s">
        <v>247</v>
      </c>
      <c r="C8" s="264" t="s">
        <v>248</v>
      </c>
      <c r="D8" s="264" t="s">
        <v>249</v>
      </c>
      <c r="E8" s="264" t="s">
        <v>421</v>
      </c>
      <c r="F8" s="264" t="s">
        <v>422</v>
      </c>
      <c r="G8" s="264" t="s">
        <v>423</v>
      </c>
      <c r="H8" s="264" t="s">
        <v>424</v>
      </c>
      <c r="I8" s="264" t="s">
        <v>425</v>
      </c>
      <c r="J8" s="264" t="s">
        <v>426</v>
      </c>
      <c r="K8" s="264" t="s">
        <v>427</v>
      </c>
      <c r="L8" s="264" t="s">
        <v>428</v>
      </c>
      <c r="M8" s="264" t="s">
        <v>429</v>
      </c>
      <c r="N8" s="265" t="s">
        <v>430</v>
      </c>
      <c r="O8" s="264" t="s">
        <v>431</v>
      </c>
    </row>
    <row r="9" spans="1:158" s="263" customFormat="1" ht="12.75" customHeight="1" x14ac:dyDescent="0.2">
      <c r="A9" s="244">
        <v>11801</v>
      </c>
      <c r="B9" s="242" t="s">
        <v>404</v>
      </c>
      <c r="C9" s="242" t="s">
        <v>405</v>
      </c>
      <c r="D9" s="243">
        <v>2840</v>
      </c>
      <c r="E9" s="242" t="s">
        <v>432</v>
      </c>
      <c r="F9" s="244">
        <v>1</v>
      </c>
      <c r="G9" s="242" t="s">
        <v>433</v>
      </c>
      <c r="H9" s="242" t="s">
        <v>434</v>
      </c>
      <c r="I9" s="242" t="s">
        <v>416</v>
      </c>
      <c r="J9" s="247">
        <v>148</v>
      </c>
      <c r="K9" s="245">
        <v>3.2000000000000001E-2</v>
      </c>
      <c r="L9" s="247">
        <v>41534</v>
      </c>
      <c r="M9" s="247">
        <v>0</v>
      </c>
      <c r="N9" s="242" t="s">
        <v>435</v>
      </c>
      <c r="O9" s="244">
        <v>1959</v>
      </c>
    </row>
    <row r="10" spans="1:158" s="263" customFormat="1" ht="12.75" customHeight="1" x14ac:dyDescent="0.2">
      <c r="A10" s="244">
        <v>11802</v>
      </c>
      <c r="B10" s="242" t="s">
        <v>404</v>
      </c>
      <c r="C10" s="242" t="s">
        <v>405</v>
      </c>
      <c r="D10" s="243">
        <v>2840</v>
      </c>
      <c r="E10" s="242" t="s">
        <v>436</v>
      </c>
      <c r="F10" s="244">
        <v>1</v>
      </c>
      <c r="G10" s="242" t="s">
        <v>433</v>
      </c>
      <c r="H10" s="242" t="s">
        <v>434</v>
      </c>
      <c r="I10" s="242" t="s">
        <v>416</v>
      </c>
      <c r="J10" s="247">
        <v>136</v>
      </c>
      <c r="K10" s="245">
        <v>5.7299999999999997E-2</v>
      </c>
      <c r="L10" s="247">
        <v>68262</v>
      </c>
      <c r="M10" s="247">
        <v>0</v>
      </c>
      <c r="N10" s="242" t="s">
        <v>435</v>
      </c>
      <c r="O10" s="244">
        <v>1957</v>
      </c>
    </row>
    <row r="11" spans="1:158" s="263" customFormat="1" ht="12.75" customHeight="1" x14ac:dyDescent="0.2">
      <c r="A11" s="244">
        <v>11803</v>
      </c>
      <c r="B11" s="242" t="s">
        <v>404</v>
      </c>
      <c r="C11" s="242" t="s">
        <v>405</v>
      </c>
      <c r="D11" s="243">
        <v>2840</v>
      </c>
      <c r="E11" s="242" t="s">
        <v>437</v>
      </c>
      <c r="F11" s="244">
        <v>1</v>
      </c>
      <c r="G11" s="242" t="s">
        <v>438</v>
      </c>
      <c r="H11" s="242" t="s">
        <v>434</v>
      </c>
      <c r="I11" s="242" t="s">
        <v>416</v>
      </c>
      <c r="J11" s="247">
        <v>161.5</v>
      </c>
      <c r="K11" s="245">
        <v>0.51370000000000005</v>
      </c>
      <c r="L11" s="247">
        <v>726694</v>
      </c>
      <c r="M11" s="247">
        <v>301468</v>
      </c>
      <c r="N11" s="242" t="s">
        <v>435</v>
      </c>
      <c r="O11" s="244">
        <v>1962</v>
      </c>
    </row>
    <row r="12" spans="1:158" s="263" customFormat="1" ht="12.75" customHeight="1" x14ac:dyDescent="0.2">
      <c r="A12" s="244">
        <v>11804</v>
      </c>
      <c r="B12" s="242" t="s">
        <v>404</v>
      </c>
      <c r="C12" s="242" t="s">
        <v>405</v>
      </c>
      <c r="D12" s="243">
        <v>2840</v>
      </c>
      <c r="E12" s="242" t="s">
        <v>439</v>
      </c>
      <c r="F12" s="244">
        <v>1</v>
      </c>
      <c r="G12" s="242" t="s">
        <v>438</v>
      </c>
      <c r="H12" s="242" t="s">
        <v>434</v>
      </c>
      <c r="I12" s="242" t="s">
        <v>416</v>
      </c>
      <c r="J12" s="247">
        <v>841.5</v>
      </c>
      <c r="K12" s="245">
        <v>0.60299999999999998</v>
      </c>
      <c r="L12" s="247">
        <v>4444719</v>
      </c>
      <c r="M12" s="247">
        <v>1606995</v>
      </c>
      <c r="N12" s="242" t="s">
        <v>435</v>
      </c>
      <c r="O12" s="244">
        <v>1973</v>
      </c>
    </row>
    <row r="13" spans="1:158" s="338" customFormat="1" ht="12.75" customHeight="1" x14ac:dyDescent="0.2">
      <c r="A13" s="328">
        <v>11805</v>
      </c>
      <c r="B13" s="329" t="s">
        <v>404</v>
      </c>
      <c r="C13" s="329" t="s">
        <v>405</v>
      </c>
      <c r="D13" s="330">
        <v>2840</v>
      </c>
      <c r="E13" s="329" t="s">
        <v>440</v>
      </c>
      <c r="F13" s="328">
        <v>1</v>
      </c>
      <c r="G13" s="329" t="s">
        <v>438</v>
      </c>
      <c r="H13" s="329" t="s">
        <v>434</v>
      </c>
      <c r="I13" s="329" t="s">
        <v>416</v>
      </c>
      <c r="J13" s="332">
        <v>443.9</v>
      </c>
      <c r="K13" s="339">
        <v>0.62419999999999998</v>
      </c>
      <c r="L13" s="335">
        <v>2427313</v>
      </c>
      <c r="M13" s="332">
        <v>941177</v>
      </c>
      <c r="N13" s="329" t="s">
        <v>435</v>
      </c>
      <c r="O13" s="328">
        <v>1976</v>
      </c>
    </row>
    <row r="14" spans="1:158" s="263" customFormat="1" ht="12.75" customHeight="1" x14ac:dyDescent="0.2">
      <c r="A14" s="244">
        <v>11806</v>
      </c>
      <c r="B14" s="242" t="s">
        <v>404</v>
      </c>
      <c r="C14" s="242" t="s">
        <v>405</v>
      </c>
      <c r="D14" s="243">
        <v>2840</v>
      </c>
      <c r="E14" s="242" t="s">
        <v>441</v>
      </c>
      <c r="F14" s="244">
        <v>1</v>
      </c>
      <c r="G14" s="242" t="s">
        <v>438</v>
      </c>
      <c r="H14" s="242" t="s">
        <v>434</v>
      </c>
      <c r="I14" s="242" t="s">
        <v>416</v>
      </c>
      <c r="J14" s="247">
        <v>443.9</v>
      </c>
      <c r="K14" s="245">
        <v>0.53439999999999999</v>
      </c>
      <c r="L14" s="247">
        <v>2078020</v>
      </c>
      <c r="M14" s="247">
        <v>729398</v>
      </c>
      <c r="N14" s="242" t="s">
        <v>435</v>
      </c>
      <c r="O14" s="244">
        <v>1978</v>
      </c>
    </row>
    <row r="16" spans="1:158" s="266" customFormat="1" ht="100.5" customHeight="1" x14ac:dyDescent="0.2">
      <c r="A16" s="264" t="s">
        <v>442</v>
      </c>
      <c r="B16" s="267" t="s">
        <v>247</v>
      </c>
      <c r="C16" s="267" t="s">
        <v>248</v>
      </c>
      <c r="D16" s="264" t="s">
        <v>249</v>
      </c>
      <c r="E16" s="264" t="s">
        <v>443</v>
      </c>
      <c r="F16" s="264" t="s">
        <v>444</v>
      </c>
      <c r="G16" s="264" t="s">
        <v>445</v>
      </c>
      <c r="H16" s="264" t="s">
        <v>446</v>
      </c>
      <c r="I16" s="264" t="s">
        <v>447</v>
      </c>
      <c r="J16" s="264" t="s">
        <v>448</v>
      </c>
      <c r="K16" s="268" t="s">
        <v>449</v>
      </c>
      <c r="L16" s="264" t="s">
        <v>450</v>
      </c>
      <c r="M16" s="264" t="s">
        <v>451</v>
      </c>
      <c r="N16" s="264" t="s">
        <v>452</v>
      </c>
      <c r="O16" s="264" t="s">
        <v>453</v>
      </c>
      <c r="P16" s="264" t="s">
        <v>454</v>
      </c>
      <c r="Q16" s="264" t="s">
        <v>455</v>
      </c>
      <c r="R16" s="264" t="s">
        <v>456</v>
      </c>
      <c r="S16" s="264" t="s">
        <v>457</v>
      </c>
      <c r="T16" s="264" t="s">
        <v>458</v>
      </c>
      <c r="U16" s="264" t="s">
        <v>459</v>
      </c>
      <c r="V16" s="264" t="s">
        <v>460</v>
      </c>
      <c r="W16" s="264" t="s">
        <v>461</v>
      </c>
      <c r="X16" s="264" t="s">
        <v>462</v>
      </c>
      <c r="Y16" s="264" t="s">
        <v>463</v>
      </c>
      <c r="Z16" s="264" t="s">
        <v>464</v>
      </c>
      <c r="AA16" s="264" t="s">
        <v>465</v>
      </c>
      <c r="AB16" s="264" t="s">
        <v>466</v>
      </c>
      <c r="AC16" s="264" t="s">
        <v>467</v>
      </c>
      <c r="AD16" s="264" t="s">
        <v>468</v>
      </c>
      <c r="AE16" s="265" t="s">
        <v>469</v>
      </c>
      <c r="AF16" s="265" t="s">
        <v>470</v>
      </c>
      <c r="AG16" s="265" t="s">
        <v>471</v>
      </c>
      <c r="AH16" s="264" t="s">
        <v>472</v>
      </c>
    </row>
    <row r="17" spans="1:217" s="263" customFormat="1" ht="12.75" x14ac:dyDescent="0.2">
      <c r="A17" s="244">
        <v>3312</v>
      </c>
      <c r="B17" s="242" t="s">
        <v>404</v>
      </c>
      <c r="C17" s="242" t="s">
        <v>405</v>
      </c>
      <c r="D17" s="243">
        <v>2840</v>
      </c>
      <c r="E17" s="242" t="s">
        <v>432</v>
      </c>
      <c r="F17" s="244">
        <v>1</v>
      </c>
      <c r="G17" s="244">
        <v>1</v>
      </c>
      <c r="H17" s="242" t="s">
        <v>473</v>
      </c>
      <c r="I17" s="244">
        <v>1</v>
      </c>
      <c r="J17" s="242" t="s">
        <v>416</v>
      </c>
      <c r="K17" s="269">
        <v>0</v>
      </c>
      <c r="L17" s="247">
        <v>372526</v>
      </c>
      <c r="M17" s="247">
        <v>0</v>
      </c>
      <c r="N17" s="247">
        <v>0</v>
      </c>
      <c r="O17" s="247">
        <v>0</v>
      </c>
      <c r="P17" s="252">
        <v>172.64699999999999</v>
      </c>
      <c r="Q17" s="252">
        <v>0</v>
      </c>
      <c r="R17" s="252">
        <v>0</v>
      </c>
      <c r="S17" s="252">
        <v>0</v>
      </c>
      <c r="T17" s="252">
        <v>681.06100000000004</v>
      </c>
      <c r="U17" s="252">
        <v>0</v>
      </c>
      <c r="V17" s="247">
        <v>38220.79</v>
      </c>
      <c r="W17" s="247">
        <v>0</v>
      </c>
      <c r="X17" s="242" t="s">
        <v>474</v>
      </c>
      <c r="Y17" s="247">
        <v>372526</v>
      </c>
      <c r="Z17" s="247">
        <v>0</v>
      </c>
      <c r="AA17" s="252">
        <v>172.64699999999999</v>
      </c>
      <c r="AB17" s="252">
        <v>0</v>
      </c>
      <c r="AC17" s="252">
        <v>681.06100000000004</v>
      </c>
      <c r="AD17" s="247">
        <v>38220.79</v>
      </c>
      <c r="AE17" s="242"/>
      <c r="AF17" s="242"/>
      <c r="AG17" s="270">
        <v>0</v>
      </c>
      <c r="AH17" s="271">
        <v>1959</v>
      </c>
    </row>
    <row r="18" spans="1:217" s="263" customFormat="1" ht="12.75" x14ac:dyDescent="0.2">
      <c r="A18" s="244">
        <v>3313</v>
      </c>
      <c r="B18" s="242" t="s">
        <v>404</v>
      </c>
      <c r="C18" s="242" t="s">
        <v>405</v>
      </c>
      <c r="D18" s="243">
        <v>2840</v>
      </c>
      <c r="E18" s="242" t="s">
        <v>436</v>
      </c>
      <c r="F18" s="244">
        <v>1</v>
      </c>
      <c r="G18" s="244">
        <v>1</v>
      </c>
      <c r="H18" s="242" t="s">
        <v>473</v>
      </c>
      <c r="I18" s="244">
        <v>1</v>
      </c>
      <c r="J18" s="242" t="s">
        <v>416</v>
      </c>
      <c r="K18" s="269">
        <v>0</v>
      </c>
      <c r="L18" s="247">
        <v>663198</v>
      </c>
      <c r="M18" s="247">
        <v>0</v>
      </c>
      <c r="N18" s="247">
        <v>0</v>
      </c>
      <c r="O18" s="247">
        <v>0</v>
      </c>
      <c r="P18" s="252">
        <v>297.40499999999997</v>
      </c>
      <c r="Q18" s="252">
        <v>0</v>
      </c>
      <c r="R18" s="252">
        <v>0</v>
      </c>
      <c r="S18" s="252">
        <v>0</v>
      </c>
      <c r="T18" s="252">
        <v>1220.4780000000001</v>
      </c>
      <c r="U18" s="252">
        <v>0</v>
      </c>
      <c r="V18" s="247">
        <v>68043.335000000006</v>
      </c>
      <c r="W18" s="247">
        <v>0</v>
      </c>
      <c r="X18" s="242" t="s">
        <v>474</v>
      </c>
      <c r="Y18" s="247">
        <v>663198</v>
      </c>
      <c r="Z18" s="247">
        <v>0</v>
      </c>
      <c r="AA18" s="252">
        <v>297.40499999999997</v>
      </c>
      <c r="AB18" s="252">
        <v>0</v>
      </c>
      <c r="AC18" s="252">
        <v>1220.4780000000001</v>
      </c>
      <c r="AD18" s="247">
        <v>68043.335000000006</v>
      </c>
      <c r="AE18" s="242"/>
      <c r="AF18" s="242"/>
      <c r="AG18" s="270">
        <v>0</v>
      </c>
      <c r="AH18" s="271">
        <v>1957</v>
      </c>
    </row>
    <row r="19" spans="1:217" s="263" customFormat="1" ht="12.75" x14ac:dyDescent="0.2">
      <c r="A19" s="244">
        <v>3314</v>
      </c>
      <c r="B19" s="242" t="s">
        <v>404</v>
      </c>
      <c r="C19" s="242" t="s">
        <v>405</v>
      </c>
      <c r="D19" s="243">
        <v>2840</v>
      </c>
      <c r="E19" s="242" t="s">
        <v>437</v>
      </c>
      <c r="F19" s="244">
        <v>1</v>
      </c>
      <c r="G19" s="244">
        <v>1</v>
      </c>
      <c r="H19" s="242" t="s">
        <v>475</v>
      </c>
      <c r="I19" s="244">
        <v>1</v>
      </c>
      <c r="J19" s="242" t="s">
        <v>416</v>
      </c>
      <c r="K19" s="269">
        <v>0</v>
      </c>
      <c r="L19" s="247">
        <v>7301033</v>
      </c>
      <c r="M19" s="247">
        <v>3126814</v>
      </c>
      <c r="N19" s="247">
        <v>0</v>
      </c>
      <c r="O19" s="247">
        <v>0</v>
      </c>
      <c r="P19" s="252">
        <v>1841.749</v>
      </c>
      <c r="Q19" s="252">
        <v>648.97400000000005</v>
      </c>
      <c r="R19" s="252">
        <v>0</v>
      </c>
      <c r="S19" s="252">
        <v>0</v>
      </c>
      <c r="T19" s="252">
        <v>13141.924000000001</v>
      </c>
      <c r="U19" s="252">
        <v>0</v>
      </c>
      <c r="V19" s="247">
        <v>749089.67500000005</v>
      </c>
      <c r="W19" s="247">
        <v>0</v>
      </c>
      <c r="X19" s="242" t="s">
        <v>474</v>
      </c>
      <c r="Y19" s="247">
        <v>7301033</v>
      </c>
      <c r="Z19" s="247">
        <v>3126814</v>
      </c>
      <c r="AA19" s="252">
        <v>1841.749</v>
      </c>
      <c r="AB19" s="252">
        <v>648.97400000000005</v>
      </c>
      <c r="AC19" s="252">
        <v>13141.924000000001</v>
      </c>
      <c r="AD19" s="247">
        <v>749089.67500000005</v>
      </c>
      <c r="AE19" s="242"/>
      <c r="AF19" s="242" t="s">
        <v>476</v>
      </c>
      <c r="AG19" s="270">
        <v>0</v>
      </c>
      <c r="AH19" s="271">
        <v>1962</v>
      </c>
    </row>
    <row r="20" spans="1:217" s="263" customFormat="1" ht="12.75" x14ac:dyDescent="0.2">
      <c r="A20" s="244">
        <v>3315</v>
      </c>
      <c r="B20" s="242" t="s">
        <v>404</v>
      </c>
      <c r="C20" s="242" t="s">
        <v>405</v>
      </c>
      <c r="D20" s="243">
        <v>2840</v>
      </c>
      <c r="E20" s="242" t="s">
        <v>439</v>
      </c>
      <c r="F20" s="244">
        <v>1</v>
      </c>
      <c r="G20" s="244">
        <v>1</v>
      </c>
      <c r="H20" s="242" t="s">
        <v>477</v>
      </c>
      <c r="I20" s="244">
        <v>1</v>
      </c>
      <c r="J20" s="242" t="s">
        <v>416</v>
      </c>
      <c r="K20" s="269">
        <v>0</v>
      </c>
      <c r="L20" s="247">
        <v>44779193</v>
      </c>
      <c r="M20" s="247">
        <v>16643140</v>
      </c>
      <c r="N20" s="247">
        <v>0</v>
      </c>
      <c r="O20" s="247">
        <v>0</v>
      </c>
      <c r="P20" s="252">
        <v>9580.2240000000002</v>
      </c>
      <c r="Q20" s="252">
        <v>2192.2289999999998</v>
      </c>
      <c r="R20" s="252">
        <v>0</v>
      </c>
      <c r="S20" s="252">
        <v>0</v>
      </c>
      <c r="T20" s="252">
        <v>80980.932000000001</v>
      </c>
      <c r="U20" s="252">
        <v>0</v>
      </c>
      <c r="V20" s="247">
        <v>4594348.125</v>
      </c>
      <c r="W20" s="247">
        <v>0</v>
      </c>
      <c r="X20" s="242" t="s">
        <v>474</v>
      </c>
      <c r="Y20" s="247">
        <v>44779193</v>
      </c>
      <c r="Z20" s="247">
        <v>16643140</v>
      </c>
      <c r="AA20" s="252">
        <v>9580.2240000000002</v>
      </c>
      <c r="AB20" s="252">
        <v>2192.2289999999998</v>
      </c>
      <c r="AC20" s="252">
        <v>80980.932000000001</v>
      </c>
      <c r="AD20" s="247">
        <v>4594348.125</v>
      </c>
      <c r="AE20" s="242"/>
      <c r="AF20" s="242"/>
      <c r="AG20" s="270">
        <v>0</v>
      </c>
      <c r="AH20" s="271">
        <v>1973</v>
      </c>
    </row>
    <row r="21" spans="1:217" s="338" customFormat="1" ht="12.75" x14ac:dyDescent="0.2">
      <c r="A21" s="328">
        <v>3316</v>
      </c>
      <c r="B21" s="329" t="s">
        <v>404</v>
      </c>
      <c r="C21" s="329" t="s">
        <v>405</v>
      </c>
      <c r="D21" s="330">
        <v>2840</v>
      </c>
      <c r="E21" s="329" t="s">
        <v>440</v>
      </c>
      <c r="F21" s="328">
        <v>1</v>
      </c>
      <c r="G21" s="328">
        <v>1</v>
      </c>
      <c r="H21" s="329" t="s">
        <v>477</v>
      </c>
      <c r="I21" s="328">
        <v>1</v>
      </c>
      <c r="J21" s="329" t="s">
        <v>416</v>
      </c>
      <c r="K21" s="331">
        <v>0</v>
      </c>
      <c r="L21" s="332">
        <v>24541261</v>
      </c>
      <c r="M21" s="332">
        <v>9552287</v>
      </c>
      <c r="N21" s="332">
        <v>0</v>
      </c>
      <c r="O21" s="332">
        <v>0</v>
      </c>
      <c r="P21" s="333">
        <v>4979.07</v>
      </c>
      <c r="Q21" s="333">
        <v>1323.905</v>
      </c>
      <c r="R21" s="333">
        <v>0</v>
      </c>
      <c r="S21" s="333">
        <v>0</v>
      </c>
      <c r="T21" s="333">
        <v>5932.66</v>
      </c>
      <c r="U21" s="333">
        <v>0</v>
      </c>
      <c r="V21" s="332">
        <v>2517934.7489999998</v>
      </c>
      <c r="W21" s="332">
        <v>0</v>
      </c>
      <c r="X21" s="329" t="s">
        <v>474</v>
      </c>
      <c r="Y21" s="332">
        <v>24541261</v>
      </c>
      <c r="Z21" s="332">
        <v>9552287</v>
      </c>
      <c r="AA21" s="334">
        <v>4979.07</v>
      </c>
      <c r="AB21" s="333">
        <v>1323.905</v>
      </c>
      <c r="AC21" s="334">
        <v>5932.66</v>
      </c>
      <c r="AD21" s="335">
        <v>2517934.7489999998</v>
      </c>
      <c r="AE21" s="329" t="s">
        <v>478</v>
      </c>
      <c r="AF21" s="329"/>
      <c r="AG21" s="336">
        <v>0</v>
      </c>
      <c r="AH21" s="337">
        <v>1976</v>
      </c>
    </row>
    <row r="22" spans="1:217" s="263" customFormat="1" ht="12.75" x14ac:dyDescent="0.2">
      <c r="A22" s="244">
        <v>3317</v>
      </c>
      <c r="B22" s="242" t="s">
        <v>404</v>
      </c>
      <c r="C22" s="242" t="s">
        <v>405</v>
      </c>
      <c r="D22" s="243">
        <v>2840</v>
      </c>
      <c r="E22" s="242" t="s">
        <v>441</v>
      </c>
      <c r="F22" s="244">
        <v>1</v>
      </c>
      <c r="G22" s="244">
        <v>1</v>
      </c>
      <c r="H22" s="242" t="s">
        <v>477</v>
      </c>
      <c r="I22" s="244">
        <v>1</v>
      </c>
      <c r="J22" s="242" t="s">
        <v>416</v>
      </c>
      <c r="K22" s="269">
        <v>0</v>
      </c>
      <c r="L22" s="247">
        <v>20098058</v>
      </c>
      <c r="M22" s="247">
        <v>6681911</v>
      </c>
      <c r="N22" s="247">
        <v>0</v>
      </c>
      <c r="O22" s="247">
        <v>0</v>
      </c>
      <c r="P22" s="252">
        <v>4287.3100000000004</v>
      </c>
      <c r="Q22" s="252">
        <v>955.01400000000001</v>
      </c>
      <c r="R22" s="252">
        <v>0</v>
      </c>
      <c r="S22" s="252">
        <v>0</v>
      </c>
      <c r="T22" s="252">
        <v>4671.4459999999999</v>
      </c>
      <c r="U22" s="252">
        <v>0</v>
      </c>
      <c r="V22" s="247">
        <v>2062061.226</v>
      </c>
      <c r="W22" s="247">
        <v>0</v>
      </c>
      <c r="X22" s="242" t="s">
        <v>474</v>
      </c>
      <c r="Y22" s="247">
        <v>20098058</v>
      </c>
      <c r="Z22" s="247">
        <v>6681911</v>
      </c>
      <c r="AA22" s="252">
        <v>4287.3100000000004</v>
      </c>
      <c r="AB22" s="252">
        <v>955.01400000000001</v>
      </c>
      <c r="AC22" s="252">
        <v>4671.4459999999999</v>
      </c>
      <c r="AD22" s="247">
        <v>2062061.226</v>
      </c>
      <c r="AE22" s="242" t="s">
        <v>478</v>
      </c>
      <c r="AF22" s="242"/>
      <c r="AG22" s="270">
        <v>0</v>
      </c>
      <c r="AH22" s="271">
        <v>1978</v>
      </c>
    </row>
    <row r="23" spans="1:217" s="233" customFormat="1" ht="12.75" x14ac:dyDescent="0.2">
      <c r="A23" s="232"/>
      <c r="G23" s="234"/>
      <c r="CB23" s="232"/>
      <c r="FE23" s="235"/>
      <c r="FF23" s="235"/>
      <c r="FG23" s="235"/>
      <c r="FH23" s="235"/>
      <c r="FI23" s="235"/>
      <c r="FJ23" s="235"/>
      <c r="FK23" s="235"/>
      <c r="FL23" s="235"/>
      <c r="FM23" s="235"/>
      <c r="FN23" s="235"/>
      <c r="FO23" s="235"/>
      <c r="FP23" s="235"/>
      <c r="FQ23" s="235"/>
      <c r="FR23" s="235"/>
      <c r="FS23" s="235"/>
      <c r="FT23" s="235"/>
      <c r="FU23" s="235"/>
    </row>
    <row r="24" spans="1:217" s="233" customFormat="1" ht="12.75" x14ac:dyDescent="0.2">
      <c r="A24" s="232"/>
      <c r="G24" s="234"/>
      <c r="CB24" s="232"/>
      <c r="FE24" s="235"/>
      <c r="FF24" s="235"/>
      <c r="FG24" s="235"/>
      <c r="FH24" s="235"/>
      <c r="FI24" s="235"/>
      <c r="FJ24" s="235"/>
      <c r="FK24" s="235"/>
      <c r="FL24" s="235"/>
      <c r="FM24" s="235"/>
      <c r="FN24" s="235"/>
      <c r="FO24" s="235"/>
      <c r="FP24" s="235"/>
      <c r="FQ24" s="235"/>
      <c r="FR24" s="235"/>
      <c r="FS24" s="235"/>
      <c r="FT24" s="235"/>
      <c r="FU24" s="235"/>
    </row>
    <row r="25" spans="1:217" s="233" customFormat="1" ht="12.75" x14ac:dyDescent="0.2">
      <c r="A25" s="290" t="s">
        <v>948</v>
      </c>
      <c r="G25" s="234"/>
      <c r="CB25" s="232"/>
      <c r="FE25" s="235"/>
      <c r="FF25" s="235"/>
      <c r="FG25" s="235"/>
      <c r="FH25" s="235"/>
      <c r="FI25" s="235"/>
      <c r="FJ25" s="235"/>
      <c r="FK25" s="235"/>
      <c r="FL25" s="235"/>
      <c r="FM25" s="235"/>
      <c r="FN25" s="235"/>
      <c r="FO25" s="235"/>
      <c r="FP25" s="235"/>
      <c r="FQ25" s="235"/>
      <c r="FR25" s="235"/>
      <c r="FS25" s="235"/>
      <c r="FT25" s="235"/>
      <c r="FU25" s="235"/>
    </row>
    <row r="26" spans="1:217" s="233" customFormat="1" ht="12.75" x14ac:dyDescent="0.2">
      <c r="A26" s="232"/>
      <c r="G26" s="234"/>
      <c r="CB26" s="232"/>
      <c r="FE26" s="235"/>
      <c r="FF26" s="235"/>
      <c r="FG26" s="235"/>
      <c r="FH26" s="235"/>
      <c r="FI26" s="235"/>
      <c r="FJ26" s="235"/>
      <c r="FK26" s="235"/>
      <c r="FL26" s="235"/>
      <c r="FM26" s="235"/>
      <c r="FN26" s="235"/>
      <c r="FO26" s="235"/>
      <c r="FP26" s="235"/>
      <c r="FQ26" s="235"/>
      <c r="FR26" s="235"/>
      <c r="FS26" s="235"/>
      <c r="FT26" s="235"/>
      <c r="FU26" s="235"/>
    </row>
    <row r="27" spans="1:217" s="273" customFormat="1" ht="78.75" x14ac:dyDescent="0.2">
      <c r="A27" s="272" t="s">
        <v>479</v>
      </c>
      <c r="B27" s="272" t="s">
        <v>480</v>
      </c>
      <c r="C27" s="272" t="s">
        <v>481</v>
      </c>
      <c r="D27" s="272" t="s">
        <v>482</v>
      </c>
      <c r="E27" s="272" t="s">
        <v>483</v>
      </c>
      <c r="F27" s="272" t="s">
        <v>484</v>
      </c>
      <c r="G27" s="272" t="s">
        <v>485</v>
      </c>
      <c r="H27" s="272" t="s">
        <v>486</v>
      </c>
      <c r="I27" s="272" t="s">
        <v>487</v>
      </c>
      <c r="J27" s="272" t="s">
        <v>488</v>
      </c>
      <c r="K27" s="272" t="s">
        <v>489</v>
      </c>
      <c r="L27" s="272" t="s">
        <v>434</v>
      </c>
      <c r="M27" s="272" t="s">
        <v>490</v>
      </c>
      <c r="N27" s="272" t="s">
        <v>491</v>
      </c>
      <c r="O27" s="272" t="s">
        <v>492</v>
      </c>
      <c r="P27" s="272" t="s">
        <v>493</v>
      </c>
      <c r="Q27" s="272" t="s">
        <v>494</v>
      </c>
      <c r="R27" s="272" t="s">
        <v>495</v>
      </c>
      <c r="S27" s="272" t="s">
        <v>496</v>
      </c>
      <c r="T27" s="272" t="s">
        <v>497</v>
      </c>
      <c r="U27" s="272" t="s">
        <v>498</v>
      </c>
      <c r="V27" s="272" t="s">
        <v>499</v>
      </c>
      <c r="W27" s="272" t="s">
        <v>500</v>
      </c>
      <c r="X27" s="272" t="s">
        <v>501</v>
      </c>
      <c r="Y27" s="272" t="s">
        <v>502</v>
      </c>
      <c r="Z27" s="272" t="s">
        <v>503</v>
      </c>
      <c r="AA27" s="272" t="s">
        <v>504</v>
      </c>
      <c r="AB27" s="272" t="s">
        <v>505</v>
      </c>
      <c r="AC27" s="272" t="s">
        <v>506</v>
      </c>
      <c r="AD27" s="272" t="s">
        <v>507</v>
      </c>
      <c r="AE27" s="272" t="s">
        <v>508</v>
      </c>
      <c r="AF27" s="272" t="s">
        <v>509</v>
      </c>
      <c r="AG27" s="272" t="s">
        <v>510</v>
      </c>
      <c r="AH27" s="272" t="s">
        <v>511</v>
      </c>
      <c r="AI27" s="272" t="s">
        <v>512</v>
      </c>
      <c r="AJ27" s="272" t="s">
        <v>513</v>
      </c>
      <c r="AK27" s="326" t="s">
        <v>514</v>
      </c>
      <c r="AL27" s="326" t="s">
        <v>515</v>
      </c>
      <c r="AM27" s="272" t="s">
        <v>516</v>
      </c>
      <c r="AN27" s="272" t="s">
        <v>517</v>
      </c>
      <c r="AO27" s="272" t="s">
        <v>518</v>
      </c>
      <c r="AP27" s="272" t="s">
        <v>519</v>
      </c>
      <c r="AQ27" s="272" t="s">
        <v>520</v>
      </c>
      <c r="AR27" s="272" t="s">
        <v>521</v>
      </c>
      <c r="AS27" s="272" t="s">
        <v>522</v>
      </c>
      <c r="AT27" s="272" t="s">
        <v>523</v>
      </c>
      <c r="AU27" s="272" t="s">
        <v>524</v>
      </c>
      <c r="AV27" s="272" t="s">
        <v>525</v>
      </c>
      <c r="AW27" s="272" t="s">
        <v>526</v>
      </c>
      <c r="AX27" s="272" t="s">
        <v>527</v>
      </c>
      <c r="AY27" s="272" t="s">
        <v>528</v>
      </c>
      <c r="AZ27" s="272" t="s">
        <v>529</v>
      </c>
      <c r="BA27" s="272" t="s">
        <v>530</v>
      </c>
      <c r="BB27" s="272" t="s">
        <v>531</v>
      </c>
      <c r="BC27" s="272" t="s">
        <v>532</v>
      </c>
      <c r="BD27" s="272" t="s">
        <v>533</v>
      </c>
      <c r="BE27" s="272" t="s">
        <v>534</v>
      </c>
      <c r="BF27" s="272" t="s">
        <v>535</v>
      </c>
      <c r="BG27" s="272" t="s">
        <v>536</v>
      </c>
      <c r="BH27" s="272" t="s">
        <v>537</v>
      </c>
      <c r="BI27" s="272" t="s">
        <v>538</v>
      </c>
      <c r="BJ27" s="272" t="s">
        <v>539</v>
      </c>
      <c r="BK27" s="272" t="s">
        <v>540</v>
      </c>
      <c r="BL27" s="272" t="s">
        <v>541</v>
      </c>
      <c r="BM27" s="272" t="s">
        <v>542</v>
      </c>
      <c r="BN27" s="272" t="s">
        <v>543</v>
      </c>
      <c r="BO27" s="272" t="s">
        <v>544</v>
      </c>
      <c r="BP27" s="272" t="s">
        <v>545</v>
      </c>
      <c r="BQ27" s="272" t="s">
        <v>546</v>
      </c>
      <c r="BR27" s="272" t="s">
        <v>547</v>
      </c>
      <c r="BS27" s="272" t="s">
        <v>548</v>
      </c>
      <c r="BT27" s="272" t="s">
        <v>549</v>
      </c>
      <c r="BU27" s="272" t="s">
        <v>550</v>
      </c>
      <c r="BV27" s="272" t="s">
        <v>551</v>
      </c>
      <c r="BW27" s="272" t="s">
        <v>552</v>
      </c>
      <c r="BX27" s="272" t="s">
        <v>553</v>
      </c>
      <c r="BY27" s="272" t="s">
        <v>554</v>
      </c>
      <c r="BZ27" s="272" t="s">
        <v>555</v>
      </c>
      <c r="CA27" s="272" t="s">
        <v>556</v>
      </c>
      <c r="CB27" s="272" t="s">
        <v>557</v>
      </c>
      <c r="CC27" s="272" t="s">
        <v>558</v>
      </c>
      <c r="CD27" s="272" t="s">
        <v>559</v>
      </c>
      <c r="CE27" s="272" t="s">
        <v>560</v>
      </c>
      <c r="CF27" s="272" t="s">
        <v>561</v>
      </c>
      <c r="CG27" s="272" t="s">
        <v>562</v>
      </c>
      <c r="CH27" s="272" t="s">
        <v>563</v>
      </c>
      <c r="CI27" s="272" t="s">
        <v>564</v>
      </c>
      <c r="CJ27" s="272" t="s">
        <v>565</v>
      </c>
      <c r="CK27" s="272" t="s">
        <v>566</v>
      </c>
      <c r="CL27" s="272" t="s">
        <v>567</v>
      </c>
      <c r="CM27" s="272" t="s">
        <v>568</v>
      </c>
      <c r="CN27" s="272" t="s">
        <v>569</v>
      </c>
      <c r="CO27" s="272" t="s">
        <v>570</v>
      </c>
      <c r="CP27" s="272" t="s">
        <v>571</v>
      </c>
      <c r="CQ27" s="272" t="s">
        <v>572</v>
      </c>
      <c r="CR27" s="272" t="s">
        <v>573</v>
      </c>
      <c r="CS27" s="272" t="s">
        <v>574</v>
      </c>
      <c r="CT27" s="272" t="s">
        <v>575</v>
      </c>
      <c r="CU27" s="272" t="s">
        <v>576</v>
      </c>
      <c r="CV27" s="272" t="s">
        <v>577</v>
      </c>
      <c r="CW27" s="272" t="s">
        <v>578</v>
      </c>
      <c r="CX27" s="272" t="s">
        <v>579</v>
      </c>
      <c r="CY27" s="272" t="s">
        <v>580</v>
      </c>
      <c r="CZ27" s="272" t="s">
        <v>581</v>
      </c>
      <c r="DA27" s="272" t="s">
        <v>582</v>
      </c>
      <c r="DB27" s="272" t="s">
        <v>583</v>
      </c>
      <c r="DC27" s="272" t="s">
        <v>584</v>
      </c>
      <c r="DD27" s="272" t="s">
        <v>585</v>
      </c>
      <c r="DE27" s="272" t="s">
        <v>586</v>
      </c>
      <c r="DF27" s="272" t="s">
        <v>587</v>
      </c>
      <c r="DG27" s="272" t="s">
        <v>588</v>
      </c>
      <c r="DH27" s="272" t="s">
        <v>589</v>
      </c>
      <c r="DI27" s="272" t="s">
        <v>590</v>
      </c>
      <c r="DJ27" s="272" t="s">
        <v>591</v>
      </c>
      <c r="DK27" s="272" t="s">
        <v>592</v>
      </c>
      <c r="DL27" s="272" t="s">
        <v>593</v>
      </c>
      <c r="DM27" s="272" t="s">
        <v>594</v>
      </c>
      <c r="DN27" s="272" t="s">
        <v>595</v>
      </c>
      <c r="DO27" s="272" t="s">
        <v>596</v>
      </c>
      <c r="DP27" s="272" t="s">
        <v>597</v>
      </c>
      <c r="DQ27" s="272" t="s">
        <v>598</v>
      </c>
      <c r="DR27" s="272" t="s">
        <v>599</v>
      </c>
      <c r="DS27" s="272" t="s">
        <v>600</v>
      </c>
      <c r="DT27" s="272" t="s">
        <v>601</v>
      </c>
      <c r="DU27" s="272" t="s">
        <v>602</v>
      </c>
      <c r="DV27" s="272" t="s">
        <v>603</v>
      </c>
      <c r="DW27" s="272" t="s">
        <v>604</v>
      </c>
      <c r="DX27" s="272" t="s">
        <v>605</v>
      </c>
      <c r="DY27" s="272" t="s">
        <v>606</v>
      </c>
      <c r="DZ27" s="272" t="s">
        <v>607</v>
      </c>
      <c r="EA27" s="272" t="s">
        <v>608</v>
      </c>
      <c r="EB27" s="272" t="s">
        <v>609</v>
      </c>
      <c r="EC27" s="272" t="s">
        <v>610</v>
      </c>
      <c r="ED27" s="272" t="s">
        <v>611</v>
      </c>
      <c r="EE27" s="272" t="s">
        <v>612</v>
      </c>
      <c r="EF27" s="272" t="s">
        <v>613</v>
      </c>
      <c r="EG27" s="272" t="s">
        <v>614</v>
      </c>
      <c r="EH27" s="272" t="s">
        <v>615</v>
      </c>
      <c r="EI27" s="272" t="s">
        <v>616</v>
      </c>
      <c r="EJ27" s="272" t="s">
        <v>617</v>
      </c>
      <c r="EK27" s="272" t="s">
        <v>618</v>
      </c>
      <c r="EL27" s="272" t="s">
        <v>619</v>
      </c>
      <c r="EM27" s="272" t="s">
        <v>620</v>
      </c>
      <c r="EN27" s="272" t="s">
        <v>621</v>
      </c>
      <c r="EO27" s="272" t="s">
        <v>622</v>
      </c>
      <c r="EP27" s="272" t="s">
        <v>623</v>
      </c>
      <c r="EQ27" s="272" t="s">
        <v>624</v>
      </c>
      <c r="ER27" s="272" t="s">
        <v>625</v>
      </c>
      <c r="ES27" s="272" t="s">
        <v>626</v>
      </c>
      <c r="ET27" s="272" t="s">
        <v>627</v>
      </c>
      <c r="EU27" s="272" t="s">
        <v>628</v>
      </c>
      <c r="EV27" s="272" t="s">
        <v>629</v>
      </c>
      <c r="EW27" s="272" t="s">
        <v>630</v>
      </c>
      <c r="EX27" s="272" t="s">
        <v>631</v>
      </c>
      <c r="EY27" s="272" t="s">
        <v>632</v>
      </c>
      <c r="EZ27" s="272" t="s">
        <v>633</v>
      </c>
      <c r="FA27" s="272" t="s">
        <v>634</v>
      </c>
      <c r="FB27" s="272" t="s">
        <v>635</v>
      </c>
      <c r="FC27" s="272" t="s">
        <v>636</v>
      </c>
      <c r="FD27" s="272" t="s">
        <v>637</v>
      </c>
      <c r="FE27" s="272" t="s">
        <v>638</v>
      </c>
      <c r="FF27" s="272" t="s">
        <v>639</v>
      </c>
      <c r="FG27" s="272" t="s">
        <v>640</v>
      </c>
      <c r="FH27" s="272" t="s">
        <v>641</v>
      </c>
      <c r="FI27" s="272" t="s">
        <v>642</v>
      </c>
      <c r="FJ27" s="272" t="s">
        <v>643</v>
      </c>
      <c r="FK27" s="272" t="s">
        <v>644</v>
      </c>
      <c r="FL27" s="272" t="s">
        <v>645</v>
      </c>
      <c r="FM27" s="272" t="s">
        <v>646</v>
      </c>
      <c r="FN27" s="272" t="s">
        <v>647</v>
      </c>
      <c r="FO27" s="272" t="s">
        <v>648</v>
      </c>
      <c r="FP27" s="272" t="s">
        <v>649</v>
      </c>
      <c r="FQ27" s="272" t="s">
        <v>650</v>
      </c>
      <c r="FR27" s="272" t="s">
        <v>651</v>
      </c>
      <c r="FS27" s="272" t="s">
        <v>652</v>
      </c>
      <c r="FT27" s="272" t="s">
        <v>653</v>
      </c>
      <c r="FU27" s="272" t="s">
        <v>654</v>
      </c>
      <c r="FV27" s="272" t="s">
        <v>655</v>
      </c>
      <c r="FW27" s="272" t="s">
        <v>656</v>
      </c>
      <c r="FX27" s="272" t="s">
        <v>657</v>
      </c>
      <c r="FY27" s="272" t="s">
        <v>658</v>
      </c>
      <c r="FZ27" s="272" t="s">
        <v>659</v>
      </c>
      <c r="GA27" s="272" t="s">
        <v>660</v>
      </c>
      <c r="GB27" s="272" t="s">
        <v>661</v>
      </c>
      <c r="GC27" s="272" t="s">
        <v>662</v>
      </c>
      <c r="GD27" s="272" t="s">
        <v>663</v>
      </c>
      <c r="GE27" s="272" t="s">
        <v>664</v>
      </c>
      <c r="GF27" s="272" t="s">
        <v>665</v>
      </c>
      <c r="GG27" s="272" t="s">
        <v>666</v>
      </c>
      <c r="GH27" s="272" t="s">
        <v>667</v>
      </c>
      <c r="GI27" s="272" t="s">
        <v>668</v>
      </c>
      <c r="GJ27" s="272" t="s">
        <v>669</v>
      </c>
      <c r="GK27" s="272" t="s">
        <v>670</v>
      </c>
      <c r="GL27" s="272" t="s">
        <v>671</v>
      </c>
      <c r="GM27" s="272" t="s">
        <v>672</v>
      </c>
      <c r="GN27" s="272" t="s">
        <v>673</v>
      </c>
      <c r="GO27" s="272" t="s">
        <v>674</v>
      </c>
      <c r="GP27" s="272" t="s">
        <v>675</v>
      </c>
      <c r="GQ27" s="272" t="s">
        <v>676</v>
      </c>
      <c r="GR27" s="272" t="s">
        <v>677</v>
      </c>
      <c r="GS27" s="272" t="s">
        <v>678</v>
      </c>
      <c r="GT27" s="272" t="s">
        <v>679</v>
      </c>
      <c r="GU27" s="272" t="s">
        <v>680</v>
      </c>
      <c r="GV27" s="272" t="s">
        <v>681</v>
      </c>
      <c r="GW27" s="272" t="s">
        <v>682</v>
      </c>
      <c r="GX27" s="272" t="s">
        <v>683</v>
      </c>
      <c r="GY27" s="272" t="s">
        <v>684</v>
      </c>
      <c r="GZ27" s="272" t="s">
        <v>685</v>
      </c>
      <c r="HA27" s="272" t="s">
        <v>686</v>
      </c>
      <c r="HB27" s="272" t="s">
        <v>687</v>
      </c>
      <c r="HC27" s="272" t="s">
        <v>688</v>
      </c>
      <c r="HD27" s="272" t="s">
        <v>689</v>
      </c>
      <c r="HE27" s="272" t="s">
        <v>690</v>
      </c>
      <c r="HF27" s="272" t="s">
        <v>691</v>
      </c>
      <c r="HG27" s="272" t="s">
        <v>692</v>
      </c>
      <c r="HH27" s="272" t="s">
        <v>693</v>
      </c>
      <c r="HI27" s="272" t="s">
        <v>694</v>
      </c>
    </row>
    <row r="28" spans="1:217" s="277" customFormat="1" ht="78.75" x14ac:dyDescent="0.2">
      <c r="A28" s="274" t="s">
        <v>695</v>
      </c>
      <c r="B28" s="274" t="s">
        <v>696</v>
      </c>
      <c r="C28" s="274" t="s">
        <v>697</v>
      </c>
      <c r="D28" s="274" t="s">
        <v>404</v>
      </c>
      <c r="E28" s="274" t="s">
        <v>698</v>
      </c>
      <c r="F28" s="274" t="s">
        <v>699</v>
      </c>
      <c r="G28" s="274" t="s">
        <v>700</v>
      </c>
      <c r="H28" s="274" t="s">
        <v>701</v>
      </c>
      <c r="I28" s="274" t="s">
        <v>702</v>
      </c>
      <c r="J28" s="274" t="s">
        <v>703</v>
      </c>
      <c r="K28" s="274" t="s">
        <v>405</v>
      </c>
      <c r="L28" s="274" t="s">
        <v>404</v>
      </c>
      <c r="M28" s="274" t="s">
        <v>704</v>
      </c>
      <c r="N28" s="274" t="s">
        <v>705</v>
      </c>
      <c r="O28" s="274" t="s">
        <v>706</v>
      </c>
      <c r="P28" s="274" t="s">
        <v>707</v>
      </c>
      <c r="Q28" s="274" t="s">
        <v>708</v>
      </c>
      <c r="R28" s="274" t="s">
        <v>709</v>
      </c>
      <c r="S28" s="275">
        <v>123</v>
      </c>
      <c r="T28" s="275">
        <v>148989.060096484</v>
      </c>
      <c r="U28" s="275">
        <v>403</v>
      </c>
      <c r="V28" s="275">
        <v>248.06691089157201</v>
      </c>
      <c r="W28" s="275">
        <v>106585.916802163</v>
      </c>
      <c r="X28" s="275">
        <v>21158.805121257999</v>
      </c>
      <c r="Y28" s="341">
        <v>129.877150889766</v>
      </c>
      <c r="Z28" s="275">
        <v>1075.31273119247</v>
      </c>
      <c r="AA28" s="341">
        <v>6708.8232435537602</v>
      </c>
      <c r="AB28" s="275">
        <v>730.491219360066</v>
      </c>
      <c r="AC28" s="275">
        <v>6283.0517710327204</v>
      </c>
      <c r="AD28" s="275">
        <v>324.76974683902301</v>
      </c>
      <c r="AE28" s="275">
        <v>5954.7620241937002</v>
      </c>
      <c r="AF28" s="275">
        <v>2.1902860015060801</v>
      </c>
      <c r="AG28" s="275">
        <v>216.12448778396401</v>
      </c>
      <c r="AH28" s="275">
        <v>27.0155432821198</v>
      </c>
      <c r="AI28" s="276"/>
      <c r="AJ28" s="276"/>
      <c r="AK28" s="327">
        <v>0.47813846675969401</v>
      </c>
      <c r="AL28" s="327">
        <v>6.3E-2</v>
      </c>
      <c r="AM28" s="275">
        <v>5.0562287069463099E-2</v>
      </c>
      <c r="AN28" s="275">
        <v>8.85172718398929E-2</v>
      </c>
      <c r="AO28" s="275">
        <v>9.3184964918959692E-3</v>
      </c>
      <c r="AP28" s="275">
        <v>4.6960180004197397E-2</v>
      </c>
      <c r="AQ28" s="275">
        <v>3.9153765001868198E-3</v>
      </c>
      <c r="AR28" s="275">
        <v>3.2418655476718801E-3</v>
      </c>
      <c r="AS28" s="275">
        <v>1.80103361977129E-2</v>
      </c>
      <c r="AT28" s="275">
        <v>0.23480143956246299</v>
      </c>
      <c r="AU28" s="275">
        <v>7.4020135484568497E-2</v>
      </c>
      <c r="AV28" s="275">
        <v>0.45025992832684802</v>
      </c>
      <c r="AW28" s="276"/>
      <c r="AX28" s="275">
        <v>2.5061963705833301E-3</v>
      </c>
      <c r="AY28" s="275">
        <v>1.1454088934463201E-3</v>
      </c>
      <c r="AZ28" s="275">
        <v>9.0844090044619394E-3</v>
      </c>
      <c r="BA28" s="275">
        <v>3.9622774179505801E-6</v>
      </c>
      <c r="BB28" s="275">
        <v>5.22431602211995E-2</v>
      </c>
      <c r="BC28" s="275">
        <v>7.1039913762052502E-4</v>
      </c>
      <c r="BD28" s="275">
        <v>0.235483421455083</v>
      </c>
      <c r="BE28" s="275">
        <v>4.3690287115916999E-2</v>
      </c>
      <c r="BF28" s="275">
        <v>6.9829787920205402E-3</v>
      </c>
      <c r="BG28" s="276"/>
      <c r="BH28" s="275">
        <v>7.7444648309403603E-3</v>
      </c>
      <c r="BI28" s="276"/>
      <c r="BJ28" s="276"/>
      <c r="BK28" s="276"/>
      <c r="BL28" s="275">
        <v>1.0626130455829099E-2</v>
      </c>
      <c r="BM28" s="275">
        <v>5.2230104641199503E-2</v>
      </c>
      <c r="BN28" s="276"/>
      <c r="BO28" s="276"/>
      <c r="BP28" s="275">
        <v>8.6372449458570394E-2</v>
      </c>
      <c r="BQ28" s="275">
        <v>7.2041536114804596E-3</v>
      </c>
      <c r="BR28" s="276"/>
      <c r="BS28" s="276"/>
      <c r="BT28" s="276"/>
      <c r="BU28" s="276"/>
      <c r="BV28" s="276"/>
      <c r="BW28" s="276"/>
      <c r="BX28" s="276"/>
      <c r="BY28" s="276"/>
      <c r="BZ28" s="276"/>
      <c r="CA28" s="276"/>
      <c r="CB28" s="275">
        <v>0.10425489457301999</v>
      </c>
      <c r="CC28" s="275">
        <v>5.4011428253764898E-2</v>
      </c>
      <c r="CD28" s="275">
        <v>0.82053826985641798</v>
      </c>
      <c r="CE28" s="276"/>
      <c r="CF28" s="276"/>
      <c r="CG28" s="276"/>
      <c r="CH28" s="275">
        <v>0.10446019159152301</v>
      </c>
      <c r="CI28" s="276"/>
      <c r="CJ28" s="276"/>
      <c r="CK28" s="276"/>
      <c r="CL28" s="276"/>
      <c r="CM28" s="275">
        <v>3.6020768057402298E-3</v>
      </c>
      <c r="CN28" s="275">
        <v>4.5025975141808998E-3</v>
      </c>
      <c r="CO28" s="276"/>
      <c r="CP28" s="276"/>
      <c r="CQ28" s="276"/>
      <c r="CR28" s="276"/>
      <c r="CS28" s="276"/>
      <c r="CT28" s="276"/>
      <c r="CU28" s="276"/>
      <c r="CV28" s="276"/>
      <c r="CW28" s="276"/>
      <c r="CX28" s="276"/>
      <c r="CY28" s="276"/>
      <c r="CZ28" s="276"/>
      <c r="DA28" s="276"/>
      <c r="DB28" s="276"/>
      <c r="DC28" s="276"/>
      <c r="DD28" s="275">
        <v>5.0429087336408099E-5</v>
      </c>
      <c r="DE28" s="276"/>
      <c r="DF28" s="275">
        <v>1.2607225772201501E-3</v>
      </c>
      <c r="DG28" s="276"/>
      <c r="DH28" s="276"/>
      <c r="DI28" s="276"/>
      <c r="DJ28" s="276"/>
      <c r="DK28" s="276"/>
      <c r="DL28" s="276"/>
      <c r="DM28" s="276"/>
      <c r="DN28" s="276"/>
      <c r="DO28" s="276"/>
      <c r="DP28" s="276"/>
      <c r="DQ28" s="276"/>
      <c r="DR28" s="276"/>
      <c r="DS28" s="276"/>
      <c r="DT28" s="276"/>
      <c r="DU28" s="275">
        <v>2.7015560972995499E-3</v>
      </c>
      <c r="DV28" s="276"/>
      <c r="DW28" s="276"/>
      <c r="DX28" s="276"/>
      <c r="DY28" s="276"/>
      <c r="DZ28" s="276"/>
      <c r="EA28" s="275">
        <v>0.126072257722015</v>
      </c>
      <c r="EB28" s="276"/>
      <c r="EC28" s="275">
        <v>3.06176558628031E-4</v>
      </c>
      <c r="ED28" s="275">
        <v>1.3147611361921699E-2</v>
      </c>
      <c r="EE28" s="276"/>
      <c r="EF28" s="275">
        <v>7.0240536500888904E-3</v>
      </c>
      <c r="EG28" s="276"/>
      <c r="EH28" s="276"/>
      <c r="EI28" s="276"/>
      <c r="EJ28" s="275">
        <v>2.3413544054288402E-2</v>
      </c>
      <c r="EK28" s="276"/>
      <c r="EL28" s="276"/>
      <c r="EM28" s="276"/>
      <c r="EN28" s="276"/>
      <c r="EO28" s="276"/>
      <c r="EP28" s="275">
        <v>4.75048472022137E-2</v>
      </c>
      <c r="EQ28" s="276"/>
      <c r="ER28" s="276"/>
      <c r="ES28" s="276"/>
      <c r="ET28" s="276"/>
      <c r="EU28" s="275">
        <v>9.54550801690929E-4</v>
      </c>
      <c r="EV28" s="276"/>
      <c r="EW28" s="276"/>
      <c r="EX28" s="276"/>
      <c r="EY28" s="276"/>
      <c r="EZ28" s="276"/>
      <c r="FA28" s="276"/>
      <c r="FB28" s="276"/>
      <c r="FC28" s="276"/>
      <c r="FD28" s="276"/>
      <c r="FE28" s="275">
        <v>8.6449855393810407E-3</v>
      </c>
      <c r="FF28" s="276"/>
      <c r="FG28" s="276"/>
      <c r="FH28" s="276"/>
      <c r="FI28" s="275">
        <v>7.5643648695487902E-3</v>
      </c>
      <c r="FJ28" s="275">
        <v>1.6929752804049899E-2</v>
      </c>
      <c r="FK28" s="276"/>
      <c r="FL28" s="276"/>
      <c r="FM28" s="276"/>
      <c r="FN28" s="276"/>
      <c r="FO28" s="276"/>
      <c r="FP28" s="276"/>
      <c r="FQ28" s="276"/>
      <c r="FR28" s="276"/>
      <c r="FS28" s="276"/>
      <c r="FT28" s="276"/>
      <c r="FU28" s="275">
        <v>1.20669336851368E-2</v>
      </c>
      <c r="FV28" s="276"/>
      <c r="FW28" s="276"/>
      <c r="FX28" s="275">
        <v>0.34548979783428202</v>
      </c>
      <c r="FY28" s="275">
        <v>1.14443372258256</v>
      </c>
      <c r="FZ28" s="276"/>
      <c r="GA28" s="276"/>
      <c r="GB28" s="275">
        <v>6.3036311339521997E-3</v>
      </c>
      <c r="GC28" s="275">
        <v>3.06176558628031E-2</v>
      </c>
      <c r="GD28" s="276"/>
      <c r="GE28" s="276"/>
      <c r="GF28" s="276"/>
      <c r="GG28" s="276"/>
      <c r="GH28" s="276"/>
      <c r="GI28" s="276"/>
      <c r="GJ28" s="276"/>
      <c r="GK28" s="276"/>
      <c r="GL28" s="276"/>
      <c r="GM28" s="276"/>
      <c r="GN28" s="276"/>
      <c r="GO28" s="276"/>
      <c r="GP28" s="275">
        <v>2.88166562488874E-3</v>
      </c>
      <c r="GQ28" s="276"/>
      <c r="GR28" s="276"/>
      <c r="GS28" s="276"/>
      <c r="GT28" s="276"/>
      <c r="GU28" s="276"/>
      <c r="GV28" s="276"/>
      <c r="GW28" s="276"/>
      <c r="GX28" s="276"/>
      <c r="GY28" s="276"/>
      <c r="GZ28" s="276"/>
      <c r="HA28" s="276"/>
      <c r="HB28" s="276"/>
      <c r="HC28" s="276"/>
      <c r="HD28" s="276"/>
      <c r="HE28" s="275">
        <v>1.3687902369326E-3</v>
      </c>
      <c r="HF28" s="276"/>
      <c r="HG28" s="276"/>
      <c r="HH28" s="276"/>
      <c r="HI28" s="275">
        <v>35.06</v>
      </c>
    </row>
    <row r="29" spans="1:217" x14ac:dyDescent="0.2">
      <c r="R29" s="233"/>
      <c r="S29" s="233"/>
      <c r="T29" s="233"/>
      <c r="U29" s="233"/>
      <c r="V29" s="233"/>
      <c r="W29" s="233"/>
      <c r="X29" s="233"/>
      <c r="Y29" s="233"/>
      <c r="Z29" s="233"/>
      <c r="AA29" s="233"/>
      <c r="AB29" s="233"/>
    </row>
    <row r="30" spans="1:217" ht="12.75" x14ac:dyDescent="0.2">
      <c r="A30" s="278" t="s">
        <v>710</v>
      </c>
      <c r="R30" s="233"/>
      <c r="S30" s="233"/>
      <c r="T30" s="233"/>
      <c r="U30" s="233"/>
      <c r="V30" s="233"/>
      <c r="W30" s="233"/>
      <c r="X30" s="233"/>
      <c r="Y30" s="233"/>
      <c r="Z30" s="233"/>
      <c r="AA30" s="233"/>
      <c r="AB30" s="233"/>
    </row>
    <row r="31" spans="1:217" ht="12.75" x14ac:dyDescent="0.2">
      <c r="A31" s="278" t="s">
        <v>711</v>
      </c>
    </row>
    <row r="32" spans="1:217" ht="12.75" x14ac:dyDescent="0.2">
      <c r="A32" s="278"/>
    </row>
    <row r="33" spans="1:29" ht="12.75" x14ac:dyDescent="0.2">
      <c r="E33" s="279" t="s">
        <v>712</v>
      </c>
      <c r="F33" s="279" t="s">
        <v>713</v>
      </c>
      <c r="H33" s="278" t="s">
        <v>714</v>
      </c>
    </row>
    <row r="34" spans="1:29" ht="12.75" x14ac:dyDescent="0.2">
      <c r="A34" s="278" t="s">
        <v>715</v>
      </c>
      <c r="E34" s="280">
        <f>'Study Data-CO2'!K33</f>
        <v>433778</v>
      </c>
      <c r="F34" s="280">
        <f>'Study Data-CO2'!L33</f>
        <v>303317</v>
      </c>
      <c r="I34" s="281">
        <f>E34/F34</f>
        <v>1.4301143687956823</v>
      </c>
    </row>
    <row r="35" spans="1:29" ht="12.75" x14ac:dyDescent="0.2">
      <c r="A35" s="278"/>
    </row>
    <row r="36" spans="1:29" ht="18.75" x14ac:dyDescent="0.35">
      <c r="C36" s="282"/>
      <c r="D36" s="283" t="s">
        <v>716</v>
      </c>
      <c r="E36" s="284"/>
      <c r="F36" s="304">
        <f>$AD$21*Conversions!$D$4/$L$13*$I$34*0.9</f>
        <v>1211.2330298638005</v>
      </c>
      <c r="G36" s="285" t="s">
        <v>717</v>
      </c>
      <c r="H36" s="286" t="s">
        <v>718</v>
      </c>
      <c r="I36" s="284"/>
      <c r="J36" s="284"/>
      <c r="K36" s="284"/>
      <c r="L36" s="284"/>
      <c r="M36" s="284"/>
      <c r="N36" s="284" t="s">
        <v>719</v>
      </c>
      <c r="O36" s="284"/>
      <c r="P36" s="287"/>
    </row>
    <row r="37" spans="1:29" ht="12.75" x14ac:dyDescent="0.2">
      <c r="A37" s="278" t="s">
        <v>720</v>
      </c>
    </row>
    <row r="38" spans="1:29" ht="15.75" x14ac:dyDescent="0.3">
      <c r="A38" s="282" t="s">
        <v>721</v>
      </c>
      <c r="E38" s="305">
        <f>$AD$21*Conversions!$D$4/$L$13</f>
        <v>941.05374156877588</v>
      </c>
      <c r="F38" s="305">
        <f>$AD$21*Conversions!$D$4/$L$13*$I$34*0.1</f>
        <v>134.5814477626445</v>
      </c>
      <c r="G38" s="281" t="s">
        <v>717</v>
      </c>
      <c r="H38" s="281" t="s">
        <v>722</v>
      </c>
      <c r="AA38" s="252"/>
      <c r="AC38" s="252"/>
    </row>
    <row r="39" spans="1:29" ht="12.75" x14ac:dyDescent="0.2">
      <c r="A39" s="282" t="s">
        <v>723</v>
      </c>
      <c r="E39" s="305">
        <f>Y28*Conversions!$D$4/AN5</f>
        <v>1.2125777795992216E-2</v>
      </c>
      <c r="F39" s="305">
        <f>Y28*Conversions!$D$4/AN5*I34</f>
        <v>1.7341249058872108E-2</v>
      </c>
      <c r="G39" s="281" t="s">
        <v>717</v>
      </c>
      <c r="H39" s="281" t="s">
        <v>724</v>
      </c>
    </row>
    <row r="40" spans="1:29" ht="12.75" x14ac:dyDescent="0.2">
      <c r="A40" s="282" t="s">
        <v>725</v>
      </c>
      <c r="E40" s="305">
        <f>BA5/Conversions!$D$5/Conversions!$D$6</f>
        <v>1.0614424331895999E-2</v>
      </c>
      <c r="F40" s="305">
        <f>BA5/Conversions!$D$5/Conversions!$D$6*I34</f>
        <v>1.5179840753538979E-2</v>
      </c>
      <c r="G40" s="281" t="s">
        <v>717</v>
      </c>
      <c r="H40" s="281" t="s">
        <v>726</v>
      </c>
    </row>
    <row r="41" spans="1:29" ht="12.75" x14ac:dyDescent="0.2">
      <c r="A41" s="282" t="s">
        <v>727</v>
      </c>
      <c r="E41" s="305">
        <f>AA21*Conversions!$D$4/L13</f>
        <v>1.8608792205174198</v>
      </c>
      <c r="F41" s="305">
        <f>AA21*Conversions!$D$4/L13*I34</f>
        <v>2.6612701118552713</v>
      </c>
      <c r="G41" s="281" t="s">
        <v>717</v>
      </c>
      <c r="H41" s="281" t="s">
        <v>728</v>
      </c>
    </row>
    <row r="42" spans="1:29" ht="12.75" x14ac:dyDescent="0.2">
      <c r="A42" s="282" t="s">
        <v>729</v>
      </c>
      <c r="E42" s="305">
        <f>BB5/Conversions!$D$5/Conversions!$D$6</f>
        <v>1.5921636497844002E-2</v>
      </c>
      <c r="F42" s="305">
        <f>BB5/Conversions!$D$5/1000*I34</f>
        <v>2.2769761130308472E-2</v>
      </c>
      <c r="G42" s="281" t="s">
        <v>717</v>
      </c>
      <c r="H42" s="281" t="s">
        <v>726</v>
      </c>
    </row>
    <row r="43" spans="1:29" ht="15.75" x14ac:dyDescent="0.2">
      <c r="A43" s="342" t="s">
        <v>879</v>
      </c>
      <c r="E43" s="305">
        <f>AC21*Conversions!$D$4/L13</f>
        <v>2.217274253303303</v>
      </c>
      <c r="F43" s="305">
        <f>AC21*Conversions!$D$4/L13*I34</f>
        <v>3.1709557692097712</v>
      </c>
      <c r="G43" s="281" t="s">
        <v>717</v>
      </c>
      <c r="H43" s="281" t="s">
        <v>728</v>
      </c>
    </row>
    <row r="44" spans="1:29" ht="12.75" x14ac:dyDescent="0.2">
      <c r="A44" s="342" t="s">
        <v>925</v>
      </c>
      <c r="E44" s="305">
        <f>AC28*Conversions!$D$4/AN5</f>
        <v>0.58660733727460801</v>
      </c>
      <c r="F44" s="340">
        <f>AC28*Conversions!$D$4/AN5*I34</f>
        <v>0.83891558187739201</v>
      </c>
      <c r="G44" s="281" t="s">
        <v>717</v>
      </c>
      <c r="H44" s="281" t="s">
        <v>724</v>
      </c>
    </row>
    <row r="45" spans="1:29" ht="12.75" x14ac:dyDescent="0.2">
      <c r="A45" s="342" t="s">
        <v>926</v>
      </c>
      <c r="E45" s="305">
        <f>AA28*Conversions!$D$4/AN5</f>
        <v>0.62635882729647108</v>
      </c>
      <c r="F45" s="305">
        <f>AA28*Conversions!$D$4/AN5*I34</f>
        <v>0.89576475893869656</v>
      </c>
      <c r="G45" s="281" t="s">
        <v>717</v>
      </c>
      <c r="H45" s="281" t="s">
        <v>724</v>
      </c>
    </row>
    <row r="46" spans="1:29" ht="12.75" x14ac:dyDescent="0.2">
      <c r="A46" s="282" t="s">
        <v>730</v>
      </c>
      <c r="E46" s="305">
        <f>Z28*Conversions!$D$4/AN5</f>
        <v>0.10039489741123385</v>
      </c>
      <c r="F46" s="305">
        <f>Z28*Conversions!$D$4/AN5*I34</f>
        <v>0.14357618534157399</v>
      </c>
      <c r="G46" s="281" t="s">
        <v>717</v>
      </c>
      <c r="H46" s="281" t="s">
        <v>724</v>
      </c>
    </row>
    <row r="47" spans="1:29" ht="12.75" x14ac:dyDescent="0.2">
      <c r="A47" s="282" t="s">
        <v>731</v>
      </c>
      <c r="E47" s="305">
        <f>AL28*Conversions!$D$4/AN5</f>
        <v>5.8818968226050366E-6</v>
      </c>
      <c r="F47" s="305">
        <f>AL28*Conversions!$D$4/AN5*I34</f>
        <v>8.4117851617811316E-6</v>
      </c>
      <c r="G47" s="281" t="s">
        <v>717</v>
      </c>
      <c r="H47" s="281" t="s">
        <v>724</v>
      </c>
    </row>
    <row r="48" spans="1:29" ht="12.75" x14ac:dyDescent="0.2">
      <c r="A48" s="288" t="s">
        <v>732</v>
      </c>
      <c r="E48" s="305">
        <f>BC5/Conversions!$D$5/Conversions!$D$6</f>
        <v>4.8398305879000005E-5</v>
      </c>
      <c r="F48" s="305">
        <f>BC5/Conversions!$D$5/1000*I34</f>
        <v>6.9215112662926454E-5</v>
      </c>
      <c r="G48" s="281" t="s">
        <v>717</v>
      </c>
      <c r="H48" s="281" t="s">
        <v>726</v>
      </c>
    </row>
    <row r="49" spans="1:11" ht="12.75" x14ac:dyDescent="0.2">
      <c r="A49" s="288" t="s">
        <v>733</v>
      </c>
      <c r="E49" s="305">
        <f>AF28*Conversions!$D$4/AN5</f>
        <v>2.044926392516651E-4</v>
      </c>
      <c r="F49" s="305">
        <f>AF28*Conversions!$D$4/AN5*I34</f>
        <v>2.9244786170675824E-4</v>
      </c>
      <c r="G49" s="281" t="s">
        <v>717</v>
      </c>
      <c r="H49" s="281" t="s">
        <v>724</v>
      </c>
    </row>
    <row r="52" spans="1:11" s="281" customFormat="1" ht="12.75" x14ac:dyDescent="0.2">
      <c r="A52" s="278" t="s">
        <v>734</v>
      </c>
    </row>
    <row r="53" spans="1:11" ht="12.75" x14ac:dyDescent="0.2">
      <c r="A53" s="281" t="s">
        <v>735</v>
      </c>
      <c r="E53" s="281">
        <f>L21/L13</f>
        <v>10.110464122261941</v>
      </c>
      <c r="F53" s="281">
        <f>L21/L13*I34</f>
        <v>14.459120016440028</v>
      </c>
      <c r="G53" s="281" t="s">
        <v>736</v>
      </c>
      <c r="I53" s="281" t="s">
        <v>728</v>
      </c>
    </row>
    <row r="54" spans="1:11" ht="12.75" x14ac:dyDescent="0.2">
      <c r="A54" s="281" t="s">
        <v>737</v>
      </c>
      <c r="E54" s="281">
        <f>E53*1000000/11293/Conversions!$D$5</f>
        <v>406.09487142626085</v>
      </c>
      <c r="F54" s="281">
        <f>F53*1000000/11293/Conversions!$D$5</f>
        <v>580.76211072093088</v>
      </c>
      <c r="G54" s="281" t="s">
        <v>717</v>
      </c>
      <c r="I54" s="281" t="s">
        <v>738</v>
      </c>
      <c r="K54" s="233" t="s">
        <v>739</v>
      </c>
    </row>
    <row r="55" spans="1:11" ht="12.75" x14ac:dyDescent="0.2">
      <c r="A55" s="281" t="s">
        <v>735</v>
      </c>
      <c r="E55" s="305">
        <f>E53*1000000/11666/Conversions!$D$5</f>
        <v>393.11069629836828</v>
      </c>
      <c r="F55" s="305">
        <f>F53*1000000/11666/Conversions!$D$5</f>
        <v>562.19325530357207</v>
      </c>
      <c r="G55" s="281" t="s">
        <v>717</v>
      </c>
      <c r="I55" s="281" t="s">
        <v>740</v>
      </c>
    </row>
    <row r="56" spans="1:11" ht="12.75" x14ac:dyDescent="0.2">
      <c r="A56" s="281"/>
      <c r="C56" s="281"/>
      <c r="D56" s="281"/>
      <c r="F56" s="281"/>
    </row>
    <row r="57" spans="1:11" ht="12.75" x14ac:dyDescent="0.2">
      <c r="A57" s="281" t="s">
        <v>741</v>
      </c>
      <c r="C57" s="281"/>
      <c r="D57" s="281"/>
      <c r="F57" s="281"/>
    </row>
    <row r="59" spans="1:11" ht="12.75" x14ac:dyDescent="0.2">
      <c r="A59" s="281" t="s">
        <v>742</v>
      </c>
      <c r="F59" s="281" t="s">
        <v>743</v>
      </c>
      <c r="H59" s="231" t="s">
        <v>977</v>
      </c>
    </row>
    <row r="62" spans="1:11" x14ac:dyDescent="0.2">
      <c r="F62" s="233" t="s">
        <v>739</v>
      </c>
    </row>
    <row r="86" spans="1:11" ht="12.75" x14ac:dyDescent="0.2">
      <c r="A86" s="289" t="s">
        <v>812</v>
      </c>
    </row>
    <row r="88" spans="1:11" x14ac:dyDescent="0.2">
      <c r="C88" s="231" t="s">
        <v>810</v>
      </c>
      <c r="E88" s="231" t="s">
        <v>811</v>
      </c>
    </row>
    <row r="89" spans="1:11" x14ac:dyDescent="0.2">
      <c r="A89" s="231" t="s">
        <v>813</v>
      </c>
      <c r="C89" s="231">
        <v>663.8</v>
      </c>
      <c r="D89" s="231" t="s">
        <v>751</v>
      </c>
      <c r="E89" s="231">
        <f>C89+E104+E106</f>
        <v>1161.8927544450194</v>
      </c>
      <c r="F89" s="231" t="s">
        <v>751</v>
      </c>
      <c r="I89" s="231" t="s">
        <v>744</v>
      </c>
      <c r="K89" s="231" t="s">
        <v>745</v>
      </c>
    </row>
    <row r="90" spans="1:11" x14ac:dyDescent="0.2">
      <c r="C90" s="303">
        <f>C89*Conversions!$D$7</f>
        <v>175.35740835533892</v>
      </c>
      <c r="D90" s="303" t="s">
        <v>790</v>
      </c>
      <c r="E90" s="303">
        <f>E89*Conversions!$D$7</f>
        <v>306.93959356180295</v>
      </c>
      <c r="F90" s="231" t="s">
        <v>790</v>
      </c>
    </row>
    <row r="91" spans="1:11" x14ac:dyDescent="0.2">
      <c r="C91" s="231">
        <f>C89/60</f>
        <v>11.063333333333333</v>
      </c>
      <c r="D91" s="231" t="s">
        <v>816</v>
      </c>
      <c r="E91" s="231">
        <f>E89/60</f>
        <v>19.364879240750323</v>
      </c>
      <c r="F91" s="231" t="s">
        <v>816</v>
      </c>
    </row>
    <row r="92" spans="1:11" x14ac:dyDescent="0.2">
      <c r="A92" s="231" t="s">
        <v>814</v>
      </c>
      <c r="C92" s="231">
        <v>149.5</v>
      </c>
      <c r="D92" s="231" t="s">
        <v>751</v>
      </c>
      <c r="E92" s="231">
        <f>C92*E90/C90</f>
        <v>261.67967277723773</v>
      </c>
      <c r="F92" s="231" t="s">
        <v>751</v>
      </c>
    </row>
    <row r="93" spans="1:11" x14ac:dyDescent="0.2">
      <c r="C93" s="303">
        <f>C92*Conversions!$D$7</f>
        <v>39.49372182754319</v>
      </c>
      <c r="D93" s="303" t="s">
        <v>790</v>
      </c>
      <c r="E93" s="303">
        <f>E92*Conversions!$D$7</f>
        <v>69.128456217971603</v>
      </c>
      <c r="F93" s="231" t="s">
        <v>790</v>
      </c>
    </row>
    <row r="95" spans="1:11" x14ac:dyDescent="0.2">
      <c r="A95" s="231" t="s">
        <v>924</v>
      </c>
    </row>
    <row r="96" spans="1:11" x14ac:dyDescent="0.2">
      <c r="A96" s="231" t="s">
        <v>862</v>
      </c>
    </row>
    <row r="97" spans="1:7" x14ac:dyDescent="0.2">
      <c r="A97" s="231" t="s">
        <v>817</v>
      </c>
    </row>
    <row r="100" spans="1:7" ht="12.75" x14ac:dyDescent="0.2">
      <c r="A100" s="290" t="s">
        <v>746</v>
      </c>
      <c r="F100" s="231" t="s">
        <v>747</v>
      </c>
    </row>
    <row r="102" spans="1:7" ht="12.75" x14ac:dyDescent="0.2">
      <c r="E102" s="278" t="s">
        <v>749</v>
      </c>
      <c r="G102" s="278" t="s">
        <v>750</v>
      </c>
    </row>
    <row r="103" spans="1:7" ht="12.75" x14ac:dyDescent="0.2">
      <c r="A103" s="281" t="s">
        <v>753</v>
      </c>
      <c r="E103" s="280">
        <v>427</v>
      </c>
      <c r="F103" s="280" t="s">
        <v>815</v>
      </c>
      <c r="G103" s="280">
        <v>303.31700000000001</v>
      </c>
    </row>
    <row r="104" spans="1:7" ht="12.75" x14ac:dyDescent="0.2">
      <c r="E104" s="281">
        <f>E103*60/$G$103</f>
        <v>84.466086635434209</v>
      </c>
      <c r="F104" s="281" t="s">
        <v>751</v>
      </c>
      <c r="G104" s="281"/>
    </row>
    <row r="105" spans="1:7" ht="12.75" x14ac:dyDescent="0.2">
      <c r="A105" s="281" t="s">
        <v>755</v>
      </c>
      <c r="E105" s="280">
        <v>2091</v>
      </c>
      <c r="F105" s="281" t="s">
        <v>815</v>
      </c>
      <c r="G105" s="281"/>
    </row>
    <row r="106" spans="1:7" ht="12.75" x14ac:dyDescent="0.2">
      <c r="E106" s="281">
        <f>E105*60/$G$103</f>
        <v>413.62666780958534</v>
      </c>
      <c r="F106" s="281" t="s">
        <v>751</v>
      </c>
      <c r="G106" s="281"/>
    </row>
    <row r="108" spans="1:7" ht="15" x14ac:dyDescent="0.2">
      <c r="A108" s="291"/>
      <c r="B108" s="291"/>
      <c r="C108" s="291"/>
      <c r="D108" s="291"/>
      <c r="F108" s="291"/>
      <c r="G108" s="291"/>
    </row>
    <row r="109" spans="1:7" ht="15" x14ac:dyDescent="0.2">
      <c r="A109" s="291"/>
      <c r="B109" s="291"/>
      <c r="C109" s="291"/>
      <c r="D109" s="291"/>
      <c r="F109" s="291"/>
      <c r="G109" s="291"/>
    </row>
    <row r="114" spans="3:10" ht="12.75" x14ac:dyDescent="0.2">
      <c r="C114" s="279"/>
    </row>
    <row r="115" spans="3:10" ht="12.75" x14ac:dyDescent="0.2">
      <c r="C115" s="281"/>
    </row>
    <row r="116" spans="3:10" ht="12.75" x14ac:dyDescent="0.2">
      <c r="C116" s="281"/>
      <c r="J116" s="231" t="s">
        <v>748</v>
      </c>
    </row>
    <row r="117" spans="3:10" x14ac:dyDescent="0.2">
      <c r="J117" s="231" t="s">
        <v>752</v>
      </c>
    </row>
    <row r="118" spans="3:10" x14ac:dyDescent="0.2">
      <c r="J118" s="231" t="s">
        <v>754</v>
      </c>
    </row>
    <row r="119" spans="3:10" x14ac:dyDescent="0.2">
      <c r="J119" s="231" t="s">
        <v>756</v>
      </c>
    </row>
    <row r="160" spans="1:10" ht="44.25" customHeight="1" x14ac:dyDescent="0.25">
      <c r="A160" s="292" t="s">
        <v>757</v>
      </c>
      <c r="D160" s="511" t="s">
        <v>949</v>
      </c>
      <c r="E160" s="511"/>
      <c r="F160" s="511"/>
      <c r="G160" s="511"/>
      <c r="H160" s="511"/>
      <c r="I160" s="511"/>
      <c r="J160" s="511"/>
    </row>
    <row r="161" spans="1:16" ht="12.75" x14ac:dyDescent="0.2">
      <c r="E161" s="293" t="s">
        <v>758</v>
      </c>
    </row>
    <row r="162" spans="1:16" ht="14.25" x14ac:dyDescent="0.2">
      <c r="A162" s="294"/>
      <c r="B162" s="294"/>
      <c r="C162" s="294"/>
      <c r="D162" s="294" t="str">
        <f>E33</f>
        <v>Base Case</v>
      </c>
      <c r="E162" s="294"/>
      <c r="F162" s="294" t="str">
        <f>F33</f>
        <v>90% Capture</v>
      </c>
      <c r="H162" s="294" t="s">
        <v>759</v>
      </c>
    </row>
    <row r="163" spans="1:16" ht="14.25" x14ac:dyDescent="0.2">
      <c r="A163" s="294" t="str">
        <f>A34</f>
        <v>Net Plant Power (kW)</v>
      </c>
      <c r="B163" s="294"/>
      <c r="C163" s="294"/>
      <c r="D163" s="294">
        <f>E34</f>
        <v>433778</v>
      </c>
      <c r="E163" s="294"/>
      <c r="F163" s="294">
        <f>F34</f>
        <v>303317</v>
      </c>
      <c r="H163" s="294">
        <f>D163-F163</f>
        <v>130461</v>
      </c>
      <c r="I163" s="294" t="s">
        <v>760</v>
      </c>
    </row>
    <row r="164" spans="1:16" ht="14.25" x14ac:dyDescent="0.2">
      <c r="A164" s="294" t="s">
        <v>761</v>
      </c>
      <c r="D164" s="294">
        <f>D163/1000</f>
        <v>433.77800000000002</v>
      </c>
      <c r="F164" s="294">
        <f>F163/1000</f>
        <v>303.31700000000001</v>
      </c>
      <c r="G164" s="294" t="s">
        <v>762</v>
      </c>
      <c r="H164" s="294">
        <f>H163/1000</f>
        <v>130.46100000000001</v>
      </c>
      <c r="I164" s="294" t="s">
        <v>762</v>
      </c>
      <c r="L164" s="324"/>
      <c r="M164" s="325"/>
      <c r="N164" s="325"/>
      <c r="O164" s="325"/>
      <c r="P164" s="325"/>
    </row>
    <row r="165" spans="1:16" ht="14.25" x14ac:dyDescent="0.2">
      <c r="A165" s="294" t="s">
        <v>763</v>
      </c>
      <c r="D165" s="295">
        <f>D164*Conversions!D8*0.85</f>
        <v>3232123.2558000004</v>
      </c>
      <c r="F165" s="295">
        <f>F164*Conversions!D8*0.85</f>
        <v>2260045.2987000002</v>
      </c>
      <c r="H165" s="295">
        <f>H164*Conversions!D8*0.85</f>
        <v>972077.95710000012</v>
      </c>
      <c r="I165" s="294" t="s">
        <v>764</v>
      </c>
      <c r="L165" s="325"/>
      <c r="M165" s="325"/>
      <c r="N165" s="325"/>
      <c r="O165" s="325"/>
      <c r="P165" s="325"/>
    </row>
    <row r="166" spans="1:16" x14ac:dyDescent="0.2">
      <c r="L166" s="325"/>
      <c r="M166" s="325"/>
      <c r="N166" s="325"/>
      <c r="O166" s="325"/>
      <c r="P166" s="325"/>
    </row>
    <row r="167" spans="1:16" ht="14.25" x14ac:dyDescent="0.2">
      <c r="A167" s="294"/>
      <c r="F167" s="294"/>
      <c r="G167" s="296"/>
      <c r="H167" s="297">
        <f>H165/F165</f>
        <v>0.43011436879568243</v>
      </c>
      <c r="I167" s="294" t="s">
        <v>765</v>
      </c>
      <c r="L167" s="325"/>
      <c r="M167" s="325"/>
      <c r="N167" s="325"/>
      <c r="O167" s="325"/>
      <c r="P167" s="325"/>
    </row>
    <row r="168" spans="1:16" x14ac:dyDescent="0.2">
      <c r="L168" s="325"/>
      <c r="M168" s="325"/>
      <c r="N168" s="325"/>
      <c r="O168" s="325"/>
      <c r="P168" s="325"/>
    </row>
    <row r="169" spans="1:16" ht="14.25" x14ac:dyDescent="0.2">
      <c r="K169" s="294"/>
      <c r="L169" s="325"/>
      <c r="M169" s="325"/>
      <c r="N169" s="325"/>
      <c r="O169" s="325"/>
      <c r="P169" s="325"/>
    </row>
    <row r="170" spans="1:16" ht="14.25" x14ac:dyDescent="0.2">
      <c r="K170" s="294"/>
      <c r="L170" s="294"/>
      <c r="M170" s="294"/>
      <c r="N170" s="294"/>
      <c r="O170" s="294"/>
      <c r="P170" s="294"/>
    </row>
    <row r="171" spans="1:16" ht="14.25" x14ac:dyDescent="0.2">
      <c r="K171" s="294"/>
    </row>
    <row r="173" spans="1:16" ht="14.25" x14ac:dyDescent="0.2">
      <c r="K173" s="294"/>
    </row>
    <row r="177" spans="3:6" ht="14.25" x14ac:dyDescent="0.2">
      <c r="E177" s="298"/>
      <c r="F177" s="294"/>
    </row>
    <row r="178" spans="3:6" x14ac:dyDescent="0.2">
      <c r="C178" s="247"/>
      <c r="D178" s="245"/>
      <c r="E178" s="247"/>
    </row>
    <row r="179" spans="3:6" x14ac:dyDescent="0.2">
      <c r="C179" s="299"/>
      <c r="D179" s="300"/>
      <c r="E179" s="301"/>
      <c r="F179" s="232"/>
    </row>
    <row r="180" spans="3:6" x14ac:dyDescent="0.2">
      <c r="C180" s="247"/>
      <c r="D180" s="245"/>
      <c r="E180" s="247"/>
    </row>
    <row r="190" spans="3:6" x14ac:dyDescent="0.2">
      <c r="E190" s="302"/>
    </row>
  </sheetData>
  <mergeCells count="1">
    <mergeCell ref="D160:J160"/>
  </mergeCells>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74"/>
  <sheetViews>
    <sheetView zoomScale="90" workbookViewId="0">
      <selection activeCell="D74" sqref="D74"/>
    </sheetView>
  </sheetViews>
  <sheetFormatPr defaultRowHeight="12.75" x14ac:dyDescent="0.2"/>
  <cols>
    <col min="1" max="1" width="50.85546875" style="390" customWidth="1"/>
    <col min="2" max="2" width="11" style="390" customWidth="1"/>
    <col min="3" max="3" width="11.28515625" style="390" customWidth="1"/>
    <col min="4" max="4" width="12.42578125" style="390" customWidth="1"/>
    <col min="5" max="7" width="9.42578125" style="390" bestFit="1" customWidth="1"/>
    <col min="8" max="8" width="10" style="390" bestFit="1" customWidth="1"/>
    <col min="9" max="11" width="9.42578125" style="390" bestFit="1" customWidth="1"/>
    <col min="12" max="12" width="12.140625" style="390" bestFit="1" customWidth="1"/>
    <col min="13" max="19" width="9.42578125" style="390" bestFit="1" customWidth="1"/>
    <col min="20" max="24" width="9.28515625" style="390" bestFit="1" customWidth="1"/>
    <col min="25" max="34" width="9.140625" style="390"/>
    <col min="35" max="256" width="9.140625" style="396"/>
    <col min="257" max="257" width="50.85546875" style="396" customWidth="1"/>
    <col min="258" max="258" width="11" style="396" customWidth="1"/>
    <col min="259" max="259" width="11.28515625" style="396" customWidth="1"/>
    <col min="260" max="260" width="12.42578125" style="396" customWidth="1"/>
    <col min="261" max="263" width="9.42578125" style="396" bestFit="1" customWidth="1"/>
    <col min="264" max="264" width="10" style="396" bestFit="1" customWidth="1"/>
    <col min="265" max="267" width="9.42578125" style="396" bestFit="1" customWidth="1"/>
    <col min="268" max="268" width="12.140625" style="396" bestFit="1" customWidth="1"/>
    <col min="269" max="275" width="9.42578125" style="396" bestFit="1" customWidth="1"/>
    <col min="276" max="280" width="9.28515625" style="396" bestFit="1" customWidth="1"/>
    <col min="281" max="512" width="9.140625" style="396"/>
    <col min="513" max="513" width="50.85546875" style="396" customWidth="1"/>
    <col min="514" max="514" width="11" style="396" customWidth="1"/>
    <col min="515" max="515" width="11.28515625" style="396" customWidth="1"/>
    <col min="516" max="516" width="12.42578125" style="396" customWidth="1"/>
    <col min="517" max="519" width="9.42578125" style="396" bestFit="1" customWidth="1"/>
    <col min="520" max="520" width="10" style="396" bestFit="1" customWidth="1"/>
    <col min="521" max="523" width="9.42578125" style="396" bestFit="1" customWidth="1"/>
    <col min="524" max="524" width="12.140625" style="396" bestFit="1" customWidth="1"/>
    <col min="525" max="531" width="9.42578125" style="396" bestFit="1" customWidth="1"/>
    <col min="532" max="536" width="9.28515625" style="396" bestFit="1" customWidth="1"/>
    <col min="537" max="768" width="9.140625" style="396"/>
    <col min="769" max="769" width="50.85546875" style="396" customWidth="1"/>
    <col min="770" max="770" width="11" style="396" customWidth="1"/>
    <col min="771" max="771" width="11.28515625" style="396" customWidth="1"/>
    <col min="772" max="772" width="12.42578125" style="396" customWidth="1"/>
    <col min="773" max="775" width="9.42578125" style="396" bestFit="1" customWidth="1"/>
    <col min="776" max="776" width="10" style="396" bestFit="1" customWidth="1"/>
    <col min="777" max="779" width="9.42578125" style="396" bestFit="1" customWidth="1"/>
    <col min="780" max="780" width="12.140625" style="396" bestFit="1" customWidth="1"/>
    <col min="781" max="787" width="9.42578125" style="396" bestFit="1" customWidth="1"/>
    <col min="788" max="792" width="9.28515625" style="396" bestFit="1" customWidth="1"/>
    <col min="793" max="1024" width="9.140625" style="396"/>
    <col min="1025" max="1025" width="50.85546875" style="396" customWidth="1"/>
    <col min="1026" max="1026" width="11" style="396" customWidth="1"/>
    <col min="1027" max="1027" width="11.28515625" style="396" customWidth="1"/>
    <col min="1028" max="1028" width="12.42578125" style="396" customWidth="1"/>
    <col min="1029" max="1031" width="9.42578125" style="396" bestFit="1" customWidth="1"/>
    <col min="1032" max="1032" width="10" style="396" bestFit="1" customWidth="1"/>
    <col min="1033" max="1035" width="9.42578125" style="396" bestFit="1" customWidth="1"/>
    <col min="1036" max="1036" width="12.140625" style="396" bestFit="1" customWidth="1"/>
    <col min="1037" max="1043" width="9.42578125" style="396" bestFit="1" customWidth="1"/>
    <col min="1044" max="1048" width="9.28515625" style="396" bestFit="1" customWidth="1"/>
    <col min="1049" max="1280" width="9.140625" style="396"/>
    <col min="1281" max="1281" width="50.85546875" style="396" customWidth="1"/>
    <col min="1282" max="1282" width="11" style="396" customWidth="1"/>
    <col min="1283" max="1283" width="11.28515625" style="396" customWidth="1"/>
    <col min="1284" max="1284" width="12.42578125" style="396" customWidth="1"/>
    <col min="1285" max="1287" width="9.42578125" style="396" bestFit="1" customWidth="1"/>
    <col min="1288" max="1288" width="10" style="396" bestFit="1" customWidth="1"/>
    <col min="1289" max="1291" width="9.42578125" style="396" bestFit="1" customWidth="1"/>
    <col min="1292" max="1292" width="12.140625" style="396" bestFit="1" customWidth="1"/>
    <col min="1293" max="1299" width="9.42578125" style="396" bestFit="1" customWidth="1"/>
    <col min="1300" max="1304" width="9.28515625" style="396" bestFit="1" customWidth="1"/>
    <col min="1305" max="1536" width="9.140625" style="396"/>
    <col min="1537" max="1537" width="50.85546875" style="396" customWidth="1"/>
    <col min="1538" max="1538" width="11" style="396" customWidth="1"/>
    <col min="1539" max="1539" width="11.28515625" style="396" customWidth="1"/>
    <col min="1540" max="1540" width="12.42578125" style="396" customWidth="1"/>
    <col min="1541" max="1543" width="9.42578125" style="396" bestFit="1" customWidth="1"/>
    <col min="1544" max="1544" width="10" style="396" bestFit="1" customWidth="1"/>
    <col min="1545" max="1547" width="9.42578125" style="396" bestFit="1" customWidth="1"/>
    <col min="1548" max="1548" width="12.140625" style="396" bestFit="1" customWidth="1"/>
    <col min="1549" max="1555" width="9.42578125" style="396" bestFit="1" customWidth="1"/>
    <col min="1556" max="1560" width="9.28515625" style="396" bestFit="1" customWidth="1"/>
    <col min="1561" max="1792" width="9.140625" style="396"/>
    <col min="1793" max="1793" width="50.85546875" style="396" customWidth="1"/>
    <col min="1794" max="1794" width="11" style="396" customWidth="1"/>
    <col min="1795" max="1795" width="11.28515625" style="396" customWidth="1"/>
    <col min="1796" max="1796" width="12.42578125" style="396" customWidth="1"/>
    <col min="1797" max="1799" width="9.42578125" style="396" bestFit="1" customWidth="1"/>
    <col min="1800" max="1800" width="10" style="396" bestFit="1" customWidth="1"/>
    <col min="1801" max="1803" width="9.42578125" style="396" bestFit="1" customWidth="1"/>
    <col min="1804" max="1804" width="12.140625" style="396" bestFit="1" customWidth="1"/>
    <col min="1805" max="1811" width="9.42578125" style="396" bestFit="1" customWidth="1"/>
    <col min="1812" max="1816" width="9.28515625" style="396" bestFit="1" customWidth="1"/>
    <col min="1817" max="2048" width="9.140625" style="396"/>
    <col min="2049" max="2049" width="50.85546875" style="396" customWidth="1"/>
    <col min="2050" max="2050" width="11" style="396" customWidth="1"/>
    <col min="2051" max="2051" width="11.28515625" style="396" customWidth="1"/>
    <col min="2052" max="2052" width="12.42578125" style="396" customWidth="1"/>
    <col min="2053" max="2055" width="9.42578125" style="396" bestFit="1" customWidth="1"/>
    <col min="2056" max="2056" width="10" style="396" bestFit="1" customWidth="1"/>
    <col min="2057" max="2059" width="9.42578125" style="396" bestFit="1" customWidth="1"/>
    <col min="2060" max="2060" width="12.140625" style="396" bestFit="1" customWidth="1"/>
    <col min="2061" max="2067" width="9.42578125" style="396" bestFit="1" customWidth="1"/>
    <col min="2068" max="2072" width="9.28515625" style="396" bestFit="1" customWidth="1"/>
    <col min="2073" max="2304" width="9.140625" style="396"/>
    <col min="2305" max="2305" width="50.85546875" style="396" customWidth="1"/>
    <col min="2306" max="2306" width="11" style="396" customWidth="1"/>
    <col min="2307" max="2307" width="11.28515625" style="396" customWidth="1"/>
    <col min="2308" max="2308" width="12.42578125" style="396" customWidth="1"/>
    <col min="2309" max="2311" width="9.42578125" style="396" bestFit="1" customWidth="1"/>
    <col min="2312" max="2312" width="10" style="396" bestFit="1" customWidth="1"/>
    <col min="2313" max="2315" width="9.42578125" style="396" bestFit="1" customWidth="1"/>
    <col min="2316" max="2316" width="12.140625" style="396" bestFit="1" customWidth="1"/>
    <col min="2317" max="2323" width="9.42578125" style="396" bestFit="1" customWidth="1"/>
    <col min="2324" max="2328" width="9.28515625" style="396" bestFit="1" customWidth="1"/>
    <col min="2329" max="2560" width="9.140625" style="396"/>
    <col min="2561" max="2561" width="50.85546875" style="396" customWidth="1"/>
    <col min="2562" max="2562" width="11" style="396" customWidth="1"/>
    <col min="2563" max="2563" width="11.28515625" style="396" customWidth="1"/>
    <col min="2564" max="2564" width="12.42578125" style="396" customWidth="1"/>
    <col min="2565" max="2567" width="9.42578125" style="396" bestFit="1" customWidth="1"/>
    <col min="2568" max="2568" width="10" style="396" bestFit="1" customWidth="1"/>
    <col min="2569" max="2571" width="9.42578125" style="396" bestFit="1" customWidth="1"/>
    <col min="2572" max="2572" width="12.140625" style="396" bestFit="1" customWidth="1"/>
    <col min="2573" max="2579" width="9.42578125" style="396" bestFit="1" customWidth="1"/>
    <col min="2580" max="2584" width="9.28515625" style="396" bestFit="1" customWidth="1"/>
    <col min="2585" max="2816" width="9.140625" style="396"/>
    <col min="2817" max="2817" width="50.85546875" style="396" customWidth="1"/>
    <col min="2818" max="2818" width="11" style="396" customWidth="1"/>
    <col min="2819" max="2819" width="11.28515625" style="396" customWidth="1"/>
    <col min="2820" max="2820" width="12.42578125" style="396" customWidth="1"/>
    <col min="2821" max="2823" width="9.42578125" style="396" bestFit="1" customWidth="1"/>
    <col min="2824" max="2824" width="10" style="396" bestFit="1" customWidth="1"/>
    <col min="2825" max="2827" width="9.42578125" style="396" bestFit="1" customWidth="1"/>
    <col min="2828" max="2828" width="12.140625" style="396" bestFit="1" customWidth="1"/>
    <col min="2829" max="2835" width="9.42578125" style="396" bestFit="1" customWidth="1"/>
    <col min="2836" max="2840" width="9.28515625" style="396" bestFit="1" customWidth="1"/>
    <col min="2841" max="3072" width="9.140625" style="396"/>
    <col min="3073" max="3073" width="50.85546875" style="396" customWidth="1"/>
    <col min="3074" max="3074" width="11" style="396" customWidth="1"/>
    <col min="3075" max="3075" width="11.28515625" style="396" customWidth="1"/>
    <col min="3076" max="3076" width="12.42578125" style="396" customWidth="1"/>
    <col min="3077" max="3079" width="9.42578125" style="396" bestFit="1" customWidth="1"/>
    <col min="3080" max="3080" width="10" style="396" bestFit="1" customWidth="1"/>
    <col min="3081" max="3083" width="9.42578125" style="396" bestFit="1" customWidth="1"/>
    <col min="3084" max="3084" width="12.140625" style="396" bestFit="1" customWidth="1"/>
    <col min="3085" max="3091" width="9.42578125" style="396" bestFit="1" customWidth="1"/>
    <col min="3092" max="3096" width="9.28515625" style="396" bestFit="1" customWidth="1"/>
    <col min="3097" max="3328" width="9.140625" style="396"/>
    <col min="3329" max="3329" width="50.85546875" style="396" customWidth="1"/>
    <col min="3330" max="3330" width="11" style="396" customWidth="1"/>
    <col min="3331" max="3331" width="11.28515625" style="396" customWidth="1"/>
    <col min="3332" max="3332" width="12.42578125" style="396" customWidth="1"/>
    <col min="3333" max="3335" width="9.42578125" style="396" bestFit="1" customWidth="1"/>
    <col min="3336" max="3336" width="10" style="396" bestFit="1" customWidth="1"/>
    <col min="3337" max="3339" width="9.42578125" style="396" bestFit="1" customWidth="1"/>
    <col min="3340" max="3340" width="12.140625" style="396" bestFit="1" customWidth="1"/>
    <col min="3341" max="3347" width="9.42578125" style="396" bestFit="1" customWidth="1"/>
    <col min="3348" max="3352" width="9.28515625" style="396" bestFit="1" customWidth="1"/>
    <col min="3353" max="3584" width="9.140625" style="396"/>
    <col min="3585" max="3585" width="50.85546875" style="396" customWidth="1"/>
    <col min="3586" max="3586" width="11" style="396" customWidth="1"/>
    <col min="3587" max="3587" width="11.28515625" style="396" customWidth="1"/>
    <col min="3588" max="3588" width="12.42578125" style="396" customWidth="1"/>
    <col min="3589" max="3591" width="9.42578125" style="396" bestFit="1" customWidth="1"/>
    <col min="3592" max="3592" width="10" style="396" bestFit="1" customWidth="1"/>
    <col min="3593" max="3595" width="9.42578125" style="396" bestFit="1" customWidth="1"/>
    <col min="3596" max="3596" width="12.140625" style="396" bestFit="1" customWidth="1"/>
    <col min="3597" max="3603" width="9.42578125" style="396" bestFit="1" customWidth="1"/>
    <col min="3604" max="3608" width="9.28515625" style="396" bestFit="1" customWidth="1"/>
    <col min="3609" max="3840" width="9.140625" style="396"/>
    <col min="3841" max="3841" width="50.85546875" style="396" customWidth="1"/>
    <col min="3842" max="3842" width="11" style="396" customWidth="1"/>
    <col min="3843" max="3843" width="11.28515625" style="396" customWidth="1"/>
    <col min="3844" max="3844" width="12.42578125" style="396" customWidth="1"/>
    <col min="3845" max="3847" width="9.42578125" style="396" bestFit="1" customWidth="1"/>
    <col min="3848" max="3848" width="10" style="396" bestFit="1" customWidth="1"/>
    <col min="3849" max="3851" width="9.42578125" style="396" bestFit="1" customWidth="1"/>
    <col min="3852" max="3852" width="12.140625" style="396" bestFit="1" customWidth="1"/>
    <col min="3853" max="3859" width="9.42578125" style="396" bestFit="1" customWidth="1"/>
    <col min="3860" max="3864" width="9.28515625" style="396" bestFit="1" customWidth="1"/>
    <col min="3865" max="4096" width="9.140625" style="396"/>
    <col min="4097" max="4097" width="50.85546875" style="396" customWidth="1"/>
    <col min="4098" max="4098" width="11" style="396" customWidth="1"/>
    <col min="4099" max="4099" width="11.28515625" style="396" customWidth="1"/>
    <col min="4100" max="4100" width="12.42578125" style="396" customWidth="1"/>
    <col min="4101" max="4103" width="9.42578125" style="396" bestFit="1" customWidth="1"/>
    <col min="4104" max="4104" width="10" style="396" bestFit="1" customWidth="1"/>
    <col min="4105" max="4107" width="9.42578125" style="396" bestFit="1" customWidth="1"/>
    <col min="4108" max="4108" width="12.140625" style="396" bestFit="1" customWidth="1"/>
    <col min="4109" max="4115" width="9.42578125" style="396" bestFit="1" customWidth="1"/>
    <col min="4116" max="4120" width="9.28515625" style="396" bestFit="1" customWidth="1"/>
    <col min="4121" max="4352" width="9.140625" style="396"/>
    <col min="4353" max="4353" width="50.85546875" style="396" customWidth="1"/>
    <col min="4354" max="4354" width="11" style="396" customWidth="1"/>
    <col min="4355" max="4355" width="11.28515625" style="396" customWidth="1"/>
    <col min="4356" max="4356" width="12.42578125" style="396" customWidth="1"/>
    <col min="4357" max="4359" width="9.42578125" style="396" bestFit="1" customWidth="1"/>
    <col min="4360" max="4360" width="10" style="396" bestFit="1" customWidth="1"/>
    <col min="4361" max="4363" width="9.42578125" style="396" bestFit="1" customWidth="1"/>
    <col min="4364" max="4364" width="12.140625" style="396" bestFit="1" customWidth="1"/>
    <col min="4365" max="4371" width="9.42578125" style="396" bestFit="1" customWidth="1"/>
    <col min="4372" max="4376" width="9.28515625" style="396" bestFit="1" customWidth="1"/>
    <col min="4377" max="4608" width="9.140625" style="396"/>
    <col min="4609" max="4609" width="50.85546875" style="396" customWidth="1"/>
    <col min="4610" max="4610" width="11" style="396" customWidth="1"/>
    <col min="4611" max="4611" width="11.28515625" style="396" customWidth="1"/>
    <col min="4612" max="4612" width="12.42578125" style="396" customWidth="1"/>
    <col min="4613" max="4615" width="9.42578125" style="396" bestFit="1" customWidth="1"/>
    <col min="4616" max="4616" width="10" style="396" bestFit="1" customWidth="1"/>
    <col min="4617" max="4619" width="9.42578125" style="396" bestFit="1" customWidth="1"/>
    <col min="4620" max="4620" width="12.140625" style="396" bestFit="1" customWidth="1"/>
    <col min="4621" max="4627" width="9.42578125" style="396" bestFit="1" customWidth="1"/>
    <col min="4628" max="4632" width="9.28515625" style="396" bestFit="1" customWidth="1"/>
    <col min="4633" max="4864" width="9.140625" style="396"/>
    <col min="4865" max="4865" width="50.85546875" style="396" customWidth="1"/>
    <col min="4866" max="4866" width="11" style="396" customWidth="1"/>
    <col min="4867" max="4867" width="11.28515625" style="396" customWidth="1"/>
    <col min="4868" max="4868" width="12.42578125" style="396" customWidth="1"/>
    <col min="4869" max="4871" width="9.42578125" style="396" bestFit="1" customWidth="1"/>
    <col min="4872" max="4872" width="10" style="396" bestFit="1" customWidth="1"/>
    <col min="4873" max="4875" width="9.42578125" style="396" bestFit="1" customWidth="1"/>
    <col min="4876" max="4876" width="12.140625" style="396" bestFit="1" customWidth="1"/>
    <col min="4877" max="4883" width="9.42578125" style="396" bestFit="1" customWidth="1"/>
    <col min="4884" max="4888" width="9.28515625" style="396" bestFit="1" customWidth="1"/>
    <col min="4889" max="5120" width="9.140625" style="396"/>
    <col min="5121" max="5121" width="50.85546875" style="396" customWidth="1"/>
    <col min="5122" max="5122" width="11" style="396" customWidth="1"/>
    <col min="5123" max="5123" width="11.28515625" style="396" customWidth="1"/>
    <col min="5124" max="5124" width="12.42578125" style="396" customWidth="1"/>
    <col min="5125" max="5127" width="9.42578125" style="396" bestFit="1" customWidth="1"/>
    <col min="5128" max="5128" width="10" style="396" bestFit="1" customWidth="1"/>
    <col min="5129" max="5131" width="9.42578125" style="396" bestFit="1" customWidth="1"/>
    <col min="5132" max="5132" width="12.140625" style="396" bestFit="1" customWidth="1"/>
    <col min="5133" max="5139" width="9.42578125" style="396" bestFit="1" customWidth="1"/>
    <col min="5140" max="5144" width="9.28515625" style="396" bestFit="1" customWidth="1"/>
    <col min="5145" max="5376" width="9.140625" style="396"/>
    <col min="5377" max="5377" width="50.85546875" style="396" customWidth="1"/>
    <col min="5378" max="5378" width="11" style="396" customWidth="1"/>
    <col min="5379" max="5379" width="11.28515625" style="396" customWidth="1"/>
    <col min="5380" max="5380" width="12.42578125" style="396" customWidth="1"/>
    <col min="5381" max="5383" width="9.42578125" style="396" bestFit="1" customWidth="1"/>
    <col min="5384" max="5384" width="10" style="396" bestFit="1" customWidth="1"/>
    <col min="5385" max="5387" width="9.42578125" style="396" bestFit="1" customWidth="1"/>
    <col min="5388" max="5388" width="12.140625" style="396" bestFit="1" customWidth="1"/>
    <col min="5389" max="5395" width="9.42578125" style="396" bestFit="1" customWidth="1"/>
    <col min="5396" max="5400" width="9.28515625" style="396" bestFit="1" customWidth="1"/>
    <col min="5401" max="5632" width="9.140625" style="396"/>
    <col min="5633" max="5633" width="50.85546875" style="396" customWidth="1"/>
    <col min="5634" max="5634" width="11" style="396" customWidth="1"/>
    <col min="5635" max="5635" width="11.28515625" style="396" customWidth="1"/>
    <col min="5636" max="5636" width="12.42578125" style="396" customWidth="1"/>
    <col min="5637" max="5639" width="9.42578125" style="396" bestFit="1" customWidth="1"/>
    <col min="5640" max="5640" width="10" style="396" bestFit="1" customWidth="1"/>
    <col min="5641" max="5643" width="9.42578125" style="396" bestFit="1" customWidth="1"/>
    <col min="5644" max="5644" width="12.140625" style="396" bestFit="1" customWidth="1"/>
    <col min="5645" max="5651" width="9.42578125" style="396" bestFit="1" customWidth="1"/>
    <col min="5652" max="5656" width="9.28515625" style="396" bestFit="1" customWidth="1"/>
    <col min="5657" max="5888" width="9.140625" style="396"/>
    <col min="5889" max="5889" width="50.85546875" style="396" customWidth="1"/>
    <col min="5890" max="5890" width="11" style="396" customWidth="1"/>
    <col min="5891" max="5891" width="11.28515625" style="396" customWidth="1"/>
    <col min="5892" max="5892" width="12.42578125" style="396" customWidth="1"/>
    <col min="5893" max="5895" width="9.42578125" style="396" bestFit="1" customWidth="1"/>
    <col min="5896" max="5896" width="10" style="396" bestFit="1" customWidth="1"/>
    <col min="5897" max="5899" width="9.42578125" style="396" bestFit="1" customWidth="1"/>
    <col min="5900" max="5900" width="12.140625" style="396" bestFit="1" customWidth="1"/>
    <col min="5901" max="5907" width="9.42578125" style="396" bestFit="1" customWidth="1"/>
    <col min="5908" max="5912" width="9.28515625" style="396" bestFit="1" customWidth="1"/>
    <col min="5913" max="6144" width="9.140625" style="396"/>
    <col min="6145" max="6145" width="50.85546875" style="396" customWidth="1"/>
    <col min="6146" max="6146" width="11" style="396" customWidth="1"/>
    <col min="6147" max="6147" width="11.28515625" style="396" customWidth="1"/>
    <col min="6148" max="6148" width="12.42578125" style="396" customWidth="1"/>
    <col min="6149" max="6151" width="9.42578125" style="396" bestFit="1" customWidth="1"/>
    <col min="6152" max="6152" width="10" style="396" bestFit="1" customWidth="1"/>
    <col min="6153" max="6155" width="9.42578125" style="396" bestFit="1" customWidth="1"/>
    <col min="6156" max="6156" width="12.140625" style="396" bestFit="1" customWidth="1"/>
    <col min="6157" max="6163" width="9.42578125" style="396" bestFit="1" customWidth="1"/>
    <col min="6164" max="6168" width="9.28515625" style="396" bestFit="1" customWidth="1"/>
    <col min="6169" max="6400" width="9.140625" style="396"/>
    <col min="6401" max="6401" width="50.85546875" style="396" customWidth="1"/>
    <col min="6402" max="6402" width="11" style="396" customWidth="1"/>
    <col min="6403" max="6403" width="11.28515625" style="396" customWidth="1"/>
    <col min="6404" max="6404" width="12.42578125" style="396" customWidth="1"/>
    <col min="6405" max="6407" width="9.42578125" style="396" bestFit="1" customWidth="1"/>
    <col min="6408" max="6408" width="10" style="396" bestFit="1" customWidth="1"/>
    <col min="6409" max="6411" width="9.42578125" style="396" bestFit="1" customWidth="1"/>
    <col min="6412" max="6412" width="12.140625" style="396" bestFit="1" customWidth="1"/>
    <col min="6413" max="6419" width="9.42578125" style="396" bestFit="1" customWidth="1"/>
    <col min="6420" max="6424" width="9.28515625" style="396" bestFit="1" customWidth="1"/>
    <col min="6425" max="6656" width="9.140625" style="396"/>
    <col min="6657" max="6657" width="50.85546875" style="396" customWidth="1"/>
    <col min="6658" max="6658" width="11" style="396" customWidth="1"/>
    <col min="6659" max="6659" width="11.28515625" style="396" customWidth="1"/>
    <col min="6660" max="6660" width="12.42578125" style="396" customWidth="1"/>
    <col min="6661" max="6663" width="9.42578125" style="396" bestFit="1" customWidth="1"/>
    <col min="6664" max="6664" width="10" style="396" bestFit="1" customWidth="1"/>
    <col min="6665" max="6667" width="9.42578125" style="396" bestFit="1" customWidth="1"/>
    <col min="6668" max="6668" width="12.140625" style="396" bestFit="1" customWidth="1"/>
    <col min="6669" max="6675" width="9.42578125" style="396" bestFit="1" customWidth="1"/>
    <col min="6676" max="6680" width="9.28515625" style="396" bestFit="1" customWidth="1"/>
    <col min="6681" max="6912" width="9.140625" style="396"/>
    <col min="6913" max="6913" width="50.85546875" style="396" customWidth="1"/>
    <col min="6914" max="6914" width="11" style="396" customWidth="1"/>
    <col min="6915" max="6915" width="11.28515625" style="396" customWidth="1"/>
    <col min="6916" max="6916" width="12.42578125" style="396" customWidth="1"/>
    <col min="6917" max="6919" width="9.42578125" style="396" bestFit="1" customWidth="1"/>
    <col min="6920" max="6920" width="10" style="396" bestFit="1" customWidth="1"/>
    <col min="6921" max="6923" width="9.42578125" style="396" bestFit="1" customWidth="1"/>
    <col min="6924" max="6924" width="12.140625" style="396" bestFit="1" customWidth="1"/>
    <col min="6925" max="6931" width="9.42578125" style="396" bestFit="1" customWidth="1"/>
    <col min="6932" max="6936" width="9.28515625" style="396" bestFit="1" customWidth="1"/>
    <col min="6937" max="7168" width="9.140625" style="396"/>
    <col min="7169" max="7169" width="50.85546875" style="396" customWidth="1"/>
    <col min="7170" max="7170" width="11" style="396" customWidth="1"/>
    <col min="7171" max="7171" width="11.28515625" style="396" customWidth="1"/>
    <col min="7172" max="7172" width="12.42578125" style="396" customWidth="1"/>
    <col min="7173" max="7175" width="9.42578125" style="396" bestFit="1" customWidth="1"/>
    <col min="7176" max="7176" width="10" style="396" bestFit="1" customWidth="1"/>
    <col min="7177" max="7179" width="9.42578125" style="396" bestFit="1" customWidth="1"/>
    <col min="7180" max="7180" width="12.140625" style="396" bestFit="1" customWidth="1"/>
    <col min="7181" max="7187" width="9.42578125" style="396" bestFit="1" customWidth="1"/>
    <col min="7188" max="7192" width="9.28515625" style="396" bestFit="1" customWidth="1"/>
    <col min="7193" max="7424" width="9.140625" style="396"/>
    <col min="7425" max="7425" width="50.85546875" style="396" customWidth="1"/>
    <col min="7426" max="7426" width="11" style="396" customWidth="1"/>
    <col min="7427" max="7427" width="11.28515625" style="396" customWidth="1"/>
    <col min="7428" max="7428" width="12.42578125" style="396" customWidth="1"/>
    <col min="7429" max="7431" width="9.42578125" style="396" bestFit="1" customWidth="1"/>
    <col min="7432" max="7432" width="10" style="396" bestFit="1" customWidth="1"/>
    <col min="7433" max="7435" width="9.42578125" style="396" bestFit="1" customWidth="1"/>
    <col min="7436" max="7436" width="12.140625" style="396" bestFit="1" customWidth="1"/>
    <col min="7437" max="7443" width="9.42578125" style="396" bestFit="1" customWidth="1"/>
    <col min="7444" max="7448" width="9.28515625" style="396" bestFit="1" customWidth="1"/>
    <col min="7449" max="7680" width="9.140625" style="396"/>
    <col min="7681" max="7681" width="50.85546875" style="396" customWidth="1"/>
    <col min="7682" max="7682" width="11" style="396" customWidth="1"/>
    <col min="7683" max="7683" width="11.28515625" style="396" customWidth="1"/>
    <col min="7684" max="7684" width="12.42578125" style="396" customWidth="1"/>
    <col min="7685" max="7687" width="9.42578125" style="396" bestFit="1" customWidth="1"/>
    <col min="7688" max="7688" width="10" style="396" bestFit="1" customWidth="1"/>
    <col min="7689" max="7691" width="9.42578125" style="396" bestFit="1" customWidth="1"/>
    <col min="7692" max="7692" width="12.140625" style="396" bestFit="1" customWidth="1"/>
    <col min="7693" max="7699" width="9.42578125" style="396" bestFit="1" customWidth="1"/>
    <col min="7700" max="7704" width="9.28515625" style="396" bestFit="1" customWidth="1"/>
    <col min="7705" max="7936" width="9.140625" style="396"/>
    <col min="7937" max="7937" width="50.85546875" style="396" customWidth="1"/>
    <col min="7938" max="7938" width="11" style="396" customWidth="1"/>
    <col min="7939" max="7939" width="11.28515625" style="396" customWidth="1"/>
    <col min="7940" max="7940" width="12.42578125" style="396" customWidth="1"/>
    <col min="7941" max="7943" width="9.42578125" style="396" bestFit="1" customWidth="1"/>
    <col min="7944" max="7944" width="10" style="396" bestFit="1" customWidth="1"/>
    <col min="7945" max="7947" width="9.42578125" style="396" bestFit="1" customWidth="1"/>
    <col min="7948" max="7948" width="12.140625" style="396" bestFit="1" customWidth="1"/>
    <col min="7949" max="7955" width="9.42578125" style="396" bestFit="1" customWidth="1"/>
    <col min="7956" max="7960" width="9.28515625" style="396" bestFit="1" customWidth="1"/>
    <col min="7961" max="8192" width="9.140625" style="396"/>
    <col min="8193" max="8193" width="50.85546875" style="396" customWidth="1"/>
    <col min="8194" max="8194" width="11" style="396" customWidth="1"/>
    <col min="8195" max="8195" width="11.28515625" style="396" customWidth="1"/>
    <col min="8196" max="8196" width="12.42578125" style="396" customWidth="1"/>
    <col min="8197" max="8199" width="9.42578125" style="396" bestFit="1" customWidth="1"/>
    <col min="8200" max="8200" width="10" style="396" bestFit="1" customWidth="1"/>
    <col min="8201" max="8203" width="9.42578125" style="396" bestFit="1" customWidth="1"/>
    <col min="8204" max="8204" width="12.140625" style="396" bestFit="1" customWidth="1"/>
    <col min="8205" max="8211" width="9.42578125" style="396" bestFit="1" customWidth="1"/>
    <col min="8212" max="8216" width="9.28515625" style="396" bestFit="1" customWidth="1"/>
    <col min="8217" max="8448" width="9.140625" style="396"/>
    <col min="8449" max="8449" width="50.85546875" style="396" customWidth="1"/>
    <col min="8450" max="8450" width="11" style="396" customWidth="1"/>
    <col min="8451" max="8451" width="11.28515625" style="396" customWidth="1"/>
    <col min="8452" max="8452" width="12.42578125" style="396" customWidth="1"/>
    <col min="8453" max="8455" width="9.42578125" style="396" bestFit="1" customWidth="1"/>
    <col min="8456" max="8456" width="10" style="396" bestFit="1" customWidth="1"/>
    <col min="8457" max="8459" width="9.42578125" style="396" bestFit="1" customWidth="1"/>
    <col min="8460" max="8460" width="12.140625" style="396" bestFit="1" customWidth="1"/>
    <col min="8461" max="8467" width="9.42578125" style="396" bestFit="1" customWidth="1"/>
    <col min="8468" max="8472" width="9.28515625" style="396" bestFit="1" customWidth="1"/>
    <col min="8473" max="8704" width="9.140625" style="396"/>
    <col min="8705" max="8705" width="50.85546875" style="396" customWidth="1"/>
    <col min="8706" max="8706" width="11" style="396" customWidth="1"/>
    <col min="8707" max="8707" width="11.28515625" style="396" customWidth="1"/>
    <col min="8708" max="8708" width="12.42578125" style="396" customWidth="1"/>
    <col min="8709" max="8711" width="9.42578125" style="396" bestFit="1" customWidth="1"/>
    <col min="8712" max="8712" width="10" style="396" bestFit="1" customWidth="1"/>
    <col min="8713" max="8715" width="9.42578125" style="396" bestFit="1" customWidth="1"/>
    <col min="8716" max="8716" width="12.140625" style="396" bestFit="1" customWidth="1"/>
    <col min="8717" max="8723" width="9.42578125" style="396" bestFit="1" customWidth="1"/>
    <col min="8724" max="8728" width="9.28515625" style="396" bestFit="1" customWidth="1"/>
    <col min="8729" max="8960" width="9.140625" style="396"/>
    <col min="8961" max="8961" width="50.85546875" style="396" customWidth="1"/>
    <col min="8962" max="8962" width="11" style="396" customWidth="1"/>
    <col min="8963" max="8963" width="11.28515625" style="396" customWidth="1"/>
    <col min="8964" max="8964" width="12.42578125" style="396" customWidth="1"/>
    <col min="8965" max="8967" width="9.42578125" style="396" bestFit="1" customWidth="1"/>
    <col min="8968" max="8968" width="10" style="396" bestFit="1" customWidth="1"/>
    <col min="8969" max="8971" width="9.42578125" style="396" bestFit="1" customWidth="1"/>
    <col min="8972" max="8972" width="12.140625" style="396" bestFit="1" customWidth="1"/>
    <col min="8973" max="8979" width="9.42578125" style="396" bestFit="1" customWidth="1"/>
    <col min="8980" max="8984" width="9.28515625" style="396" bestFit="1" customWidth="1"/>
    <col min="8985" max="9216" width="9.140625" style="396"/>
    <col min="9217" max="9217" width="50.85546875" style="396" customWidth="1"/>
    <col min="9218" max="9218" width="11" style="396" customWidth="1"/>
    <col min="9219" max="9219" width="11.28515625" style="396" customWidth="1"/>
    <col min="9220" max="9220" width="12.42578125" style="396" customWidth="1"/>
    <col min="9221" max="9223" width="9.42578125" style="396" bestFit="1" customWidth="1"/>
    <col min="9224" max="9224" width="10" style="396" bestFit="1" customWidth="1"/>
    <col min="9225" max="9227" width="9.42578125" style="396" bestFit="1" customWidth="1"/>
    <col min="9228" max="9228" width="12.140625" style="396" bestFit="1" customWidth="1"/>
    <col min="9229" max="9235" width="9.42578125" style="396" bestFit="1" customWidth="1"/>
    <col min="9236" max="9240" width="9.28515625" style="396" bestFit="1" customWidth="1"/>
    <col min="9241" max="9472" width="9.140625" style="396"/>
    <col min="9473" max="9473" width="50.85546875" style="396" customWidth="1"/>
    <col min="9474" max="9474" width="11" style="396" customWidth="1"/>
    <col min="9475" max="9475" width="11.28515625" style="396" customWidth="1"/>
    <col min="9476" max="9476" width="12.42578125" style="396" customWidth="1"/>
    <col min="9477" max="9479" width="9.42578125" style="396" bestFit="1" customWidth="1"/>
    <col min="9480" max="9480" width="10" style="396" bestFit="1" customWidth="1"/>
    <col min="9481" max="9483" width="9.42578125" style="396" bestFit="1" customWidth="1"/>
    <col min="9484" max="9484" width="12.140625" style="396" bestFit="1" customWidth="1"/>
    <col min="9485" max="9491" width="9.42578125" style="396" bestFit="1" customWidth="1"/>
    <col min="9492" max="9496" width="9.28515625" style="396" bestFit="1" customWidth="1"/>
    <col min="9497" max="9728" width="9.140625" style="396"/>
    <col min="9729" max="9729" width="50.85546875" style="396" customWidth="1"/>
    <col min="9730" max="9730" width="11" style="396" customWidth="1"/>
    <col min="9731" max="9731" width="11.28515625" style="396" customWidth="1"/>
    <col min="9732" max="9732" width="12.42578125" style="396" customWidth="1"/>
    <col min="9733" max="9735" width="9.42578125" style="396" bestFit="1" customWidth="1"/>
    <col min="9736" max="9736" width="10" style="396" bestFit="1" customWidth="1"/>
    <col min="9737" max="9739" width="9.42578125" style="396" bestFit="1" customWidth="1"/>
    <col min="9740" max="9740" width="12.140625" style="396" bestFit="1" customWidth="1"/>
    <col min="9741" max="9747" width="9.42578125" style="396" bestFit="1" customWidth="1"/>
    <col min="9748" max="9752" width="9.28515625" style="396" bestFit="1" customWidth="1"/>
    <col min="9753" max="9984" width="9.140625" style="396"/>
    <col min="9985" max="9985" width="50.85546875" style="396" customWidth="1"/>
    <col min="9986" max="9986" width="11" style="396" customWidth="1"/>
    <col min="9987" max="9987" width="11.28515625" style="396" customWidth="1"/>
    <col min="9988" max="9988" width="12.42578125" style="396" customWidth="1"/>
    <col min="9989" max="9991" width="9.42578125" style="396" bestFit="1" customWidth="1"/>
    <col min="9992" max="9992" width="10" style="396" bestFit="1" customWidth="1"/>
    <col min="9993" max="9995" width="9.42578125" style="396" bestFit="1" customWidth="1"/>
    <col min="9996" max="9996" width="12.140625" style="396" bestFit="1" customWidth="1"/>
    <col min="9997" max="10003" width="9.42578125" style="396" bestFit="1" customWidth="1"/>
    <col min="10004" max="10008" width="9.28515625" style="396" bestFit="1" customWidth="1"/>
    <col min="10009" max="10240" width="9.140625" style="396"/>
    <col min="10241" max="10241" width="50.85546875" style="396" customWidth="1"/>
    <col min="10242" max="10242" width="11" style="396" customWidth="1"/>
    <col min="10243" max="10243" width="11.28515625" style="396" customWidth="1"/>
    <col min="10244" max="10244" width="12.42578125" style="396" customWidth="1"/>
    <col min="10245" max="10247" width="9.42578125" style="396" bestFit="1" customWidth="1"/>
    <col min="10248" max="10248" width="10" style="396" bestFit="1" customWidth="1"/>
    <col min="10249" max="10251" width="9.42578125" style="396" bestFit="1" customWidth="1"/>
    <col min="10252" max="10252" width="12.140625" style="396" bestFit="1" customWidth="1"/>
    <col min="10253" max="10259" width="9.42578125" style="396" bestFit="1" customWidth="1"/>
    <col min="10260" max="10264" width="9.28515625" style="396" bestFit="1" customWidth="1"/>
    <col min="10265" max="10496" width="9.140625" style="396"/>
    <col min="10497" max="10497" width="50.85546875" style="396" customWidth="1"/>
    <col min="10498" max="10498" width="11" style="396" customWidth="1"/>
    <col min="10499" max="10499" width="11.28515625" style="396" customWidth="1"/>
    <col min="10500" max="10500" width="12.42578125" style="396" customWidth="1"/>
    <col min="10501" max="10503" width="9.42578125" style="396" bestFit="1" customWidth="1"/>
    <col min="10504" max="10504" width="10" style="396" bestFit="1" customWidth="1"/>
    <col min="10505" max="10507" width="9.42578125" style="396" bestFit="1" customWidth="1"/>
    <col min="10508" max="10508" width="12.140625" style="396" bestFit="1" customWidth="1"/>
    <col min="10509" max="10515" width="9.42578125" style="396" bestFit="1" customWidth="1"/>
    <col min="10516" max="10520" width="9.28515625" style="396" bestFit="1" customWidth="1"/>
    <col min="10521" max="10752" width="9.140625" style="396"/>
    <col min="10753" max="10753" width="50.85546875" style="396" customWidth="1"/>
    <col min="10754" max="10754" width="11" style="396" customWidth="1"/>
    <col min="10755" max="10755" width="11.28515625" style="396" customWidth="1"/>
    <col min="10756" max="10756" width="12.42578125" style="396" customWidth="1"/>
    <col min="10757" max="10759" width="9.42578125" style="396" bestFit="1" customWidth="1"/>
    <col min="10760" max="10760" width="10" style="396" bestFit="1" customWidth="1"/>
    <col min="10761" max="10763" width="9.42578125" style="396" bestFit="1" customWidth="1"/>
    <col min="10764" max="10764" width="12.140625" style="396" bestFit="1" customWidth="1"/>
    <col min="10765" max="10771" width="9.42578125" style="396" bestFit="1" customWidth="1"/>
    <col min="10772" max="10776" width="9.28515625" style="396" bestFit="1" customWidth="1"/>
    <col min="10777" max="11008" width="9.140625" style="396"/>
    <col min="11009" max="11009" width="50.85546875" style="396" customWidth="1"/>
    <col min="11010" max="11010" width="11" style="396" customWidth="1"/>
    <col min="11011" max="11011" width="11.28515625" style="396" customWidth="1"/>
    <col min="11012" max="11012" width="12.42578125" style="396" customWidth="1"/>
    <col min="11013" max="11015" width="9.42578125" style="396" bestFit="1" customWidth="1"/>
    <col min="11016" max="11016" width="10" style="396" bestFit="1" customWidth="1"/>
    <col min="11017" max="11019" width="9.42578125" style="396" bestFit="1" customWidth="1"/>
    <col min="11020" max="11020" width="12.140625" style="396" bestFit="1" customWidth="1"/>
    <col min="11021" max="11027" width="9.42578125" style="396" bestFit="1" customWidth="1"/>
    <col min="11028" max="11032" width="9.28515625" style="396" bestFit="1" customWidth="1"/>
    <col min="11033" max="11264" width="9.140625" style="396"/>
    <col min="11265" max="11265" width="50.85546875" style="396" customWidth="1"/>
    <col min="11266" max="11266" width="11" style="396" customWidth="1"/>
    <col min="11267" max="11267" width="11.28515625" style="396" customWidth="1"/>
    <col min="11268" max="11268" width="12.42578125" style="396" customWidth="1"/>
    <col min="11269" max="11271" width="9.42578125" style="396" bestFit="1" customWidth="1"/>
    <col min="11272" max="11272" width="10" style="396" bestFit="1" customWidth="1"/>
    <col min="11273" max="11275" width="9.42578125" style="396" bestFit="1" customWidth="1"/>
    <col min="11276" max="11276" width="12.140625" style="396" bestFit="1" customWidth="1"/>
    <col min="11277" max="11283" width="9.42578125" style="396" bestFit="1" customWidth="1"/>
    <col min="11284" max="11288" width="9.28515625" style="396" bestFit="1" customWidth="1"/>
    <col min="11289" max="11520" width="9.140625" style="396"/>
    <col min="11521" max="11521" width="50.85546875" style="396" customWidth="1"/>
    <col min="11522" max="11522" width="11" style="396" customWidth="1"/>
    <col min="11523" max="11523" width="11.28515625" style="396" customWidth="1"/>
    <col min="11524" max="11524" width="12.42578125" style="396" customWidth="1"/>
    <col min="11525" max="11527" width="9.42578125" style="396" bestFit="1" customWidth="1"/>
    <col min="11528" max="11528" width="10" style="396" bestFit="1" customWidth="1"/>
    <col min="11529" max="11531" width="9.42578125" style="396" bestFit="1" customWidth="1"/>
    <col min="11532" max="11532" width="12.140625" style="396" bestFit="1" customWidth="1"/>
    <col min="11533" max="11539" width="9.42578125" style="396" bestFit="1" customWidth="1"/>
    <col min="11540" max="11544" width="9.28515625" style="396" bestFit="1" customWidth="1"/>
    <col min="11545" max="11776" width="9.140625" style="396"/>
    <col min="11777" max="11777" width="50.85546875" style="396" customWidth="1"/>
    <col min="11778" max="11778" width="11" style="396" customWidth="1"/>
    <col min="11779" max="11779" width="11.28515625" style="396" customWidth="1"/>
    <col min="11780" max="11780" width="12.42578125" style="396" customWidth="1"/>
    <col min="11781" max="11783" width="9.42578125" style="396" bestFit="1" customWidth="1"/>
    <col min="11784" max="11784" width="10" style="396" bestFit="1" customWidth="1"/>
    <col min="11785" max="11787" width="9.42578125" style="396" bestFit="1" customWidth="1"/>
    <col min="11788" max="11788" width="12.140625" style="396" bestFit="1" customWidth="1"/>
    <col min="11789" max="11795" width="9.42578125" style="396" bestFit="1" customWidth="1"/>
    <col min="11796" max="11800" width="9.28515625" style="396" bestFit="1" customWidth="1"/>
    <col min="11801" max="12032" width="9.140625" style="396"/>
    <col min="12033" max="12033" width="50.85546875" style="396" customWidth="1"/>
    <col min="12034" max="12034" width="11" style="396" customWidth="1"/>
    <col min="12035" max="12035" width="11.28515625" style="396" customWidth="1"/>
    <col min="12036" max="12036" width="12.42578125" style="396" customWidth="1"/>
    <col min="12037" max="12039" width="9.42578125" style="396" bestFit="1" customWidth="1"/>
    <col min="12040" max="12040" width="10" style="396" bestFit="1" customWidth="1"/>
    <col min="12041" max="12043" width="9.42578125" style="396" bestFit="1" customWidth="1"/>
    <col min="12044" max="12044" width="12.140625" style="396" bestFit="1" customWidth="1"/>
    <col min="12045" max="12051" width="9.42578125" style="396" bestFit="1" customWidth="1"/>
    <col min="12052" max="12056" width="9.28515625" style="396" bestFit="1" customWidth="1"/>
    <col min="12057" max="12288" width="9.140625" style="396"/>
    <col min="12289" max="12289" width="50.85546875" style="396" customWidth="1"/>
    <col min="12290" max="12290" width="11" style="396" customWidth="1"/>
    <col min="12291" max="12291" width="11.28515625" style="396" customWidth="1"/>
    <col min="12292" max="12292" width="12.42578125" style="396" customWidth="1"/>
    <col min="12293" max="12295" width="9.42578125" style="396" bestFit="1" customWidth="1"/>
    <col min="12296" max="12296" width="10" style="396" bestFit="1" customWidth="1"/>
    <col min="12297" max="12299" width="9.42578125" style="396" bestFit="1" customWidth="1"/>
    <col min="12300" max="12300" width="12.140625" style="396" bestFit="1" customWidth="1"/>
    <col min="12301" max="12307" width="9.42578125" style="396" bestFit="1" customWidth="1"/>
    <col min="12308" max="12312" width="9.28515625" style="396" bestFit="1" customWidth="1"/>
    <col min="12313" max="12544" width="9.140625" style="396"/>
    <col min="12545" max="12545" width="50.85546875" style="396" customWidth="1"/>
    <col min="12546" max="12546" width="11" style="396" customWidth="1"/>
    <col min="12547" max="12547" width="11.28515625" style="396" customWidth="1"/>
    <col min="12548" max="12548" width="12.42578125" style="396" customWidth="1"/>
    <col min="12549" max="12551" width="9.42578125" style="396" bestFit="1" customWidth="1"/>
    <col min="12552" max="12552" width="10" style="396" bestFit="1" customWidth="1"/>
    <col min="12553" max="12555" width="9.42578125" style="396" bestFit="1" customWidth="1"/>
    <col min="12556" max="12556" width="12.140625" style="396" bestFit="1" customWidth="1"/>
    <col min="12557" max="12563" width="9.42578125" style="396" bestFit="1" customWidth="1"/>
    <col min="12564" max="12568" width="9.28515625" style="396" bestFit="1" customWidth="1"/>
    <col min="12569" max="12800" width="9.140625" style="396"/>
    <col min="12801" max="12801" width="50.85546875" style="396" customWidth="1"/>
    <col min="12802" max="12802" width="11" style="396" customWidth="1"/>
    <col min="12803" max="12803" width="11.28515625" style="396" customWidth="1"/>
    <col min="12804" max="12804" width="12.42578125" style="396" customWidth="1"/>
    <col min="12805" max="12807" width="9.42578125" style="396" bestFit="1" customWidth="1"/>
    <col min="12808" max="12808" width="10" style="396" bestFit="1" customWidth="1"/>
    <col min="12809" max="12811" width="9.42578125" style="396" bestFit="1" customWidth="1"/>
    <col min="12812" max="12812" width="12.140625" style="396" bestFit="1" customWidth="1"/>
    <col min="12813" max="12819" width="9.42578125" style="396" bestFit="1" customWidth="1"/>
    <col min="12820" max="12824" width="9.28515625" style="396" bestFit="1" customWidth="1"/>
    <col min="12825" max="13056" width="9.140625" style="396"/>
    <col min="13057" max="13057" width="50.85546875" style="396" customWidth="1"/>
    <col min="13058" max="13058" width="11" style="396" customWidth="1"/>
    <col min="13059" max="13059" width="11.28515625" style="396" customWidth="1"/>
    <col min="13060" max="13060" width="12.42578125" style="396" customWidth="1"/>
    <col min="13061" max="13063" width="9.42578125" style="396" bestFit="1" customWidth="1"/>
    <col min="13064" max="13064" width="10" style="396" bestFit="1" customWidth="1"/>
    <col min="13065" max="13067" width="9.42578125" style="396" bestFit="1" customWidth="1"/>
    <col min="13068" max="13068" width="12.140625" style="396" bestFit="1" customWidth="1"/>
    <col min="13069" max="13075" width="9.42578125" style="396" bestFit="1" customWidth="1"/>
    <col min="13076" max="13080" width="9.28515625" style="396" bestFit="1" customWidth="1"/>
    <col min="13081" max="13312" width="9.140625" style="396"/>
    <col min="13313" max="13313" width="50.85546875" style="396" customWidth="1"/>
    <col min="13314" max="13314" width="11" style="396" customWidth="1"/>
    <col min="13315" max="13315" width="11.28515625" style="396" customWidth="1"/>
    <col min="13316" max="13316" width="12.42578125" style="396" customWidth="1"/>
    <col min="13317" max="13319" width="9.42578125" style="396" bestFit="1" customWidth="1"/>
    <col min="13320" max="13320" width="10" style="396" bestFit="1" customWidth="1"/>
    <col min="13321" max="13323" width="9.42578125" style="396" bestFit="1" customWidth="1"/>
    <col min="13324" max="13324" width="12.140625" style="396" bestFit="1" customWidth="1"/>
    <col min="13325" max="13331" width="9.42578125" style="396" bestFit="1" customWidth="1"/>
    <col min="13332" max="13336" width="9.28515625" style="396" bestFit="1" customWidth="1"/>
    <col min="13337" max="13568" width="9.140625" style="396"/>
    <col min="13569" max="13569" width="50.85546875" style="396" customWidth="1"/>
    <col min="13570" max="13570" width="11" style="396" customWidth="1"/>
    <col min="13571" max="13571" width="11.28515625" style="396" customWidth="1"/>
    <col min="13572" max="13572" width="12.42578125" style="396" customWidth="1"/>
    <col min="13573" max="13575" width="9.42578125" style="396" bestFit="1" customWidth="1"/>
    <col min="13576" max="13576" width="10" style="396" bestFit="1" customWidth="1"/>
    <col min="13577" max="13579" width="9.42578125" style="396" bestFit="1" customWidth="1"/>
    <col min="13580" max="13580" width="12.140625" style="396" bestFit="1" customWidth="1"/>
    <col min="13581" max="13587" width="9.42578125" style="396" bestFit="1" customWidth="1"/>
    <col min="13588" max="13592" width="9.28515625" style="396" bestFit="1" customWidth="1"/>
    <col min="13593" max="13824" width="9.140625" style="396"/>
    <col min="13825" max="13825" width="50.85546875" style="396" customWidth="1"/>
    <col min="13826" max="13826" width="11" style="396" customWidth="1"/>
    <col min="13827" max="13827" width="11.28515625" style="396" customWidth="1"/>
    <col min="13828" max="13828" width="12.42578125" style="396" customWidth="1"/>
    <col min="13829" max="13831" width="9.42578125" style="396" bestFit="1" customWidth="1"/>
    <col min="13832" max="13832" width="10" style="396" bestFit="1" customWidth="1"/>
    <col min="13833" max="13835" width="9.42578125" style="396" bestFit="1" customWidth="1"/>
    <col min="13836" max="13836" width="12.140625" style="396" bestFit="1" customWidth="1"/>
    <col min="13837" max="13843" width="9.42578125" style="396" bestFit="1" customWidth="1"/>
    <col min="13844" max="13848" width="9.28515625" style="396" bestFit="1" customWidth="1"/>
    <col min="13849" max="14080" width="9.140625" style="396"/>
    <col min="14081" max="14081" width="50.85546875" style="396" customWidth="1"/>
    <col min="14082" max="14082" width="11" style="396" customWidth="1"/>
    <col min="14083" max="14083" width="11.28515625" style="396" customWidth="1"/>
    <col min="14084" max="14084" width="12.42578125" style="396" customWidth="1"/>
    <col min="14085" max="14087" width="9.42578125" style="396" bestFit="1" customWidth="1"/>
    <col min="14088" max="14088" width="10" style="396" bestFit="1" customWidth="1"/>
    <col min="14089" max="14091" width="9.42578125" style="396" bestFit="1" customWidth="1"/>
    <col min="14092" max="14092" width="12.140625" style="396" bestFit="1" customWidth="1"/>
    <col min="14093" max="14099" width="9.42578125" style="396" bestFit="1" customWidth="1"/>
    <col min="14100" max="14104" width="9.28515625" style="396" bestFit="1" customWidth="1"/>
    <col min="14105" max="14336" width="9.140625" style="396"/>
    <col min="14337" max="14337" width="50.85546875" style="396" customWidth="1"/>
    <col min="14338" max="14338" width="11" style="396" customWidth="1"/>
    <col min="14339" max="14339" width="11.28515625" style="396" customWidth="1"/>
    <col min="14340" max="14340" width="12.42578125" style="396" customWidth="1"/>
    <col min="14341" max="14343" width="9.42578125" style="396" bestFit="1" customWidth="1"/>
    <col min="14344" max="14344" width="10" style="396" bestFit="1" customWidth="1"/>
    <col min="14345" max="14347" width="9.42578125" style="396" bestFit="1" customWidth="1"/>
    <col min="14348" max="14348" width="12.140625" style="396" bestFit="1" customWidth="1"/>
    <col min="14349" max="14355" width="9.42578125" style="396" bestFit="1" customWidth="1"/>
    <col min="14356" max="14360" width="9.28515625" style="396" bestFit="1" customWidth="1"/>
    <col min="14361" max="14592" width="9.140625" style="396"/>
    <col min="14593" max="14593" width="50.85546875" style="396" customWidth="1"/>
    <col min="14594" max="14594" width="11" style="396" customWidth="1"/>
    <col min="14595" max="14595" width="11.28515625" style="396" customWidth="1"/>
    <col min="14596" max="14596" width="12.42578125" style="396" customWidth="1"/>
    <col min="14597" max="14599" width="9.42578125" style="396" bestFit="1" customWidth="1"/>
    <col min="14600" max="14600" width="10" style="396" bestFit="1" customWidth="1"/>
    <col min="14601" max="14603" width="9.42578125" style="396" bestFit="1" customWidth="1"/>
    <col min="14604" max="14604" width="12.140625" style="396" bestFit="1" customWidth="1"/>
    <col min="14605" max="14611" width="9.42578125" style="396" bestFit="1" customWidth="1"/>
    <col min="14612" max="14616" width="9.28515625" style="396" bestFit="1" customWidth="1"/>
    <col min="14617" max="14848" width="9.140625" style="396"/>
    <col min="14849" max="14849" width="50.85546875" style="396" customWidth="1"/>
    <col min="14850" max="14850" width="11" style="396" customWidth="1"/>
    <col min="14851" max="14851" width="11.28515625" style="396" customWidth="1"/>
    <col min="14852" max="14852" width="12.42578125" style="396" customWidth="1"/>
    <col min="14853" max="14855" width="9.42578125" style="396" bestFit="1" customWidth="1"/>
    <col min="14856" max="14856" width="10" style="396" bestFit="1" customWidth="1"/>
    <col min="14857" max="14859" width="9.42578125" style="396" bestFit="1" customWidth="1"/>
    <col min="14860" max="14860" width="12.140625" style="396" bestFit="1" customWidth="1"/>
    <col min="14861" max="14867" width="9.42578125" style="396" bestFit="1" customWidth="1"/>
    <col min="14868" max="14872" width="9.28515625" style="396" bestFit="1" customWidth="1"/>
    <col min="14873" max="15104" width="9.140625" style="396"/>
    <col min="15105" max="15105" width="50.85546875" style="396" customWidth="1"/>
    <col min="15106" max="15106" width="11" style="396" customWidth="1"/>
    <col min="15107" max="15107" width="11.28515625" style="396" customWidth="1"/>
    <col min="15108" max="15108" width="12.42578125" style="396" customWidth="1"/>
    <col min="15109" max="15111" width="9.42578125" style="396" bestFit="1" customWidth="1"/>
    <col min="15112" max="15112" width="10" style="396" bestFit="1" customWidth="1"/>
    <col min="15113" max="15115" width="9.42578125" style="396" bestFit="1" customWidth="1"/>
    <col min="15116" max="15116" width="12.140625" style="396" bestFit="1" customWidth="1"/>
    <col min="15117" max="15123" width="9.42578125" style="396" bestFit="1" customWidth="1"/>
    <col min="15124" max="15128" width="9.28515625" style="396" bestFit="1" customWidth="1"/>
    <col min="15129" max="15360" width="9.140625" style="396"/>
    <col min="15361" max="15361" width="50.85546875" style="396" customWidth="1"/>
    <col min="15362" max="15362" width="11" style="396" customWidth="1"/>
    <col min="15363" max="15363" width="11.28515625" style="396" customWidth="1"/>
    <col min="15364" max="15364" width="12.42578125" style="396" customWidth="1"/>
    <col min="15365" max="15367" width="9.42578125" style="396" bestFit="1" customWidth="1"/>
    <col min="15368" max="15368" width="10" style="396" bestFit="1" customWidth="1"/>
    <col min="15369" max="15371" width="9.42578125" style="396" bestFit="1" customWidth="1"/>
    <col min="15372" max="15372" width="12.140625" style="396" bestFit="1" customWidth="1"/>
    <col min="15373" max="15379" width="9.42578125" style="396" bestFit="1" customWidth="1"/>
    <col min="15380" max="15384" width="9.28515625" style="396" bestFit="1" customWidth="1"/>
    <col min="15385" max="15616" width="9.140625" style="396"/>
    <col min="15617" max="15617" width="50.85546875" style="396" customWidth="1"/>
    <col min="15618" max="15618" width="11" style="396" customWidth="1"/>
    <col min="15619" max="15619" width="11.28515625" style="396" customWidth="1"/>
    <col min="15620" max="15620" width="12.42578125" style="396" customWidth="1"/>
    <col min="15621" max="15623" width="9.42578125" style="396" bestFit="1" customWidth="1"/>
    <col min="15624" max="15624" width="10" style="396" bestFit="1" customWidth="1"/>
    <col min="15625" max="15627" width="9.42578125" style="396" bestFit="1" customWidth="1"/>
    <col min="15628" max="15628" width="12.140625" style="396" bestFit="1" customWidth="1"/>
    <col min="15629" max="15635" width="9.42578125" style="396" bestFit="1" customWidth="1"/>
    <col min="15636" max="15640" width="9.28515625" style="396" bestFit="1" customWidth="1"/>
    <col min="15641" max="15872" width="9.140625" style="396"/>
    <col min="15873" max="15873" width="50.85546875" style="396" customWidth="1"/>
    <col min="15874" max="15874" width="11" style="396" customWidth="1"/>
    <col min="15875" max="15875" width="11.28515625" style="396" customWidth="1"/>
    <col min="15876" max="15876" width="12.42578125" style="396" customWidth="1"/>
    <col min="15877" max="15879" width="9.42578125" style="396" bestFit="1" customWidth="1"/>
    <col min="15880" max="15880" width="10" style="396" bestFit="1" customWidth="1"/>
    <col min="15881" max="15883" width="9.42578125" style="396" bestFit="1" customWidth="1"/>
    <col min="15884" max="15884" width="12.140625" style="396" bestFit="1" customWidth="1"/>
    <col min="15885" max="15891" width="9.42578125" style="396" bestFit="1" customWidth="1"/>
    <col min="15892" max="15896" width="9.28515625" style="396" bestFit="1" customWidth="1"/>
    <col min="15897" max="16128" width="9.140625" style="396"/>
    <col min="16129" max="16129" width="50.85546875" style="396" customWidth="1"/>
    <col min="16130" max="16130" width="11" style="396" customWidth="1"/>
    <col min="16131" max="16131" width="11.28515625" style="396" customWidth="1"/>
    <col min="16132" max="16132" width="12.42578125" style="396" customWidth="1"/>
    <col min="16133" max="16135" width="9.42578125" style="396" bestFit="1" customWidth="1"/>
    <col min="16136" max="16136" width="10" style="396" bestFit="1" customWidth="1"/>
    <col min="16137" max="16139" width="9.42578125" style="396" bestFit="1" customWidth="1"/>
    <col min="16140" max="16140" width="12.140625" style="396" bestFit="1" customWidth="1"/>
    <col min="16141" max="16147" width="9.42578125" style="396" bestFit="1" customWidth="1"/>
    <col min="16148" max="16152" width="9.28515625" style="396" bestFit="1" customWidth="1"/>
    <col min="16153" max="16384" width="9.140625" style="396"/>
  </cols>
  <sheetData>
    <row r="1" spans="1:11" x14ac:dyDescent="0.2">
      <c r="A1" s="389" t="s">
        <v>969</v>
      </c>
    </row>
    <row r="2" spans="1:11" x14ac:dyDescent="0.2">
      <c r="A2" s="391"/>
    </row>
    <row r="3" spans="1:11" x14ac:dyDescent="0.2">
      <c r="K3" s="390" t="s">
        <v>758</v>
      </c>
    </row>
    <row r="33" spans="11:12" x14ac:dyDescent="0.2">
      <c r="K33" s="390">
        <v>433778</v>
      </c>
      <c r="L33" s="390">
        <v>303317</v>
      </c>
    </row>
    <row r="71" spans="1:5" x14ac:dyDescent="0.2">
      <c r="A71" s="392" t="s">
        <v>970</v>
      </c>
      <c r="B71" s="393">
        <f>433.778*0.85</f>
        <v>368.71129999999999</v>
      </c>
      <c r="C71" s="390" t="s">
        <v>769</v>
      </c>
      <c r="D71" s="390" t="s">
        <v>971</v>
      </c>
    </row>
    <row r="73" spans="1:5" x14ac:dyDescent="0.2">
      <c r="A73" s="390" t="s">
        <v>972</v>
      </c>
      <c r="B73" s="394" t="s">
        <v>973</v>
      </c>
      <c r="C73" s="394" t="s">
        <v>974</v>
      </c>
      <c r="D73" s="390" t="s">
        <v>717</v>
      </c>
    </row>
    <row r="74" spans="1:5" x14ac:dyDescent="0.2">
      <c r="A74" s="390" t="s">
        <v>975</v>
      </c>
      <c r="B74" s="390">
        <v>866102</v>
      </c>
      <c r="C74" s="390">
        <f>B74/B71</f>
        <v>2348.997711759851</v>
      </c>
      <c r="D74" s="395">
        <f>C74/Conversions!D5</f>
        <v>1065.4874392017277</v>
      </c>
      <c r="E74" s="390" t="s">
        <v>976</v>
      </c>
    </row>
  </sheetData>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9" sqref="E9"/>
    </sheetView>
  </sheetViews>
  <sheetFormatPr defaultColWidth="9.140625" defaultRowHeight="12.75" x14ac:dyDescent="0.2"/>
  <cols>
    <col min="1" max="3" width="9.140625" style="214"/>
    <col min="4" max="4" width="13.42578125" style="214" bestFit="1" customWidth="1"/>
    <col min="5" max="5" width="16.42578125" style="214" bestFit="1" customWidth="1"/>
    <col min="6" max="6" width="23.42578125" style="214" customWidth="1"/>
    <col min="7" max="7" width="11" style="214" bestFit="1" customWidth="1"/>
    <col min="8" max="259" width="9.140625" style="214"/>
    <col min="260" max="260" width="13.42578125" style="214" bestFit="1" customWidth="1"/>
    <col min="261" max="261" width="16.42578125" style="214" bestFit="1" customWidth="1"/>
    <col min="262" max="262" width="23.42578125" style="214" customWidth="1"/>
    <col min="263" max="263" width="11" style="214" bestFit="1" customWidth="1"/>
    <col min="264" max="515" width="9.140625" style="214"/>
    <col min="516" max="516" width="13.42578125" style="214" bestFit="1" customWidth="1"/>
    <col min="517" max="517" width="16.42578125" style="214" bestFit="1" customWidth="1"/>
    <col min="518" max="518" width="23.42578125" style="214" customWidth="1"/>
    <col min="519" max="519" width="11" style="214" bestFit="1" customWidth="1"/>
    <col min="520" max="771" width="9.140625" style="214"/>
    <col min="772" max="772" width="13.42578125" style="214" bestFit="1" customWidth="1"/>
    <col min="773" max="773" width="16.42578125" style="214" bestFit="1" customWidth="1"/>
    <col min="774" max="774" width="23.42578125" style="214" customWidth="1"/>
    <col min="775" max="775" width="11" style="214" bestFit="1" customWidth="1"/>
    <col min="776" max="1027" width="9.140625" style="214"/>
    <col min="1028" max="1028" width="13.42578125" style="214" bestFit="1" customWidth="1"/>
    <col min="1029" max="1029" width="16.42578125" style="214" bestFit="1" customWidth="1"/>
    <col min="1030" max="1030" width="23.42578125" style="214" customWidth="1"/>
    <col min="1031" max="1031" width="11" style="214" bestFit="1" customWidth="1"/>
    <col min="1032" max="1283" width="9.140625" style="214"/>
    <col min="1284" max="1284" width="13.42578125" style="214" bestFit="1" customWidth="1"/>
    <col min="1285" max="1285" width="16.42578125" style="214" bestFit="1" customWidth="1"/>
    <col min="1286" max="1286" width="23.42578125" style="214" customWidth="1"/>
    <col min="1287" max="1287" width="11" style="214" bestFit="1" customWidth="1"/>
    <col min="1288" max="1539" width="9.140625" style="214"/>
    <col min="1540" max="1540" width="13.42578125" style="214" bestFit="1" customWidth="1"/>
    <col min="1541" max="1541" width="16.42578125" style="214" bestFit="1" customWidth="1"/>
    <col min="1542" max="1542" width="23.42578125" style="214" customWidth="1"/>
    <col min="1543" max="1543" width="11" style="214" bestFit="1" customWidth="1"/>
    <col min="1544" max="1795" width="9.140625" style="214"/>
    <col min="1796" max="1796" width="13.42578125" style="214" bestFit="1" customWidth="1"/>
    <col min="1797" max="1797" width="16.42578125" style="214" bestFit="1" customWidth="1"/>
    <col min="1798" max="1798" width="23.42578125" style="214" customWidth="1"/>
    <col min="1799" max="1799" width="11" style="214" bestFit="1" customWidth="1"/>
    <col min="1800" max="2051" width="9.140625" style="214"/>
    <col min="2052" max="2052" width="13.42578125" style="214" bestFit="1" customWidth="1"/>
    <col min="2053" max="2053" width="16.42578125" style="214" bestFit="1" customWidth="1"/>
    <col min="2054" max="2054" width="23.42578125" style="214" customWidth="1"/>
    <col min="2055" max="2055" width="11" style="214" bestFit="1" customWidth="1"/>
    <col min="2056" max="2307" width="9.140625" style="214"/>
    <col min="2308" max="2308" width="13.42578125" style="214" bestFit="1" customWidth="1"/>
    <col min="2309" max="2309" width="16.42578125" style="214" bestFit="1" customWidth="1"/>
    <col min="2310" max="2310" width="23.42578125" style="214" customWidth="1"/>
    <col min="2311" max="2311" width="11" style="214" bestFit="1" customWidth="1"/>
    <col min="2312" max="2563" width="9.140625" style="214"/>
    <col min="2564" max="2564" width="13.42578125" style="214" bestFit="1" customWidth="1"/>
    <col min="2565" max="2565" width="16.42578125" style="214" bestFit="1" customWidth="1"/>
    <col min="2566" max="2566" width="23.42578125" style="214" customWidth="1"/>
    <col min="2567" max="2567" width="11" style="214" bestFit="1" customWidth="1"/>
    <col min="2568" max="2819" width="9.140625" style="214"/>
    <col min="2820" max="2820" width="13.42578125" style="214" bestFit="1" customWidth="1"/>
    <col min="2821" max="2821" width="16.42578125" style="214" bestFit="1" customWidth="1"/>
    <col min="2822" max="2822" width="23.42578125" style="214" customWidth="1"/>
    <col min="2823" max="2823" width="11" style="214" bestFit="1" customWidth="1"/>
    <col min="2824" max="3075" width="9.140625" style="214"/>
    <col min="3076" max="3076" width="13.42578125" style="214" bestFit="1" customWidth="1"/>
    <col min="3077" max="3077" width="16.42578125" style="214" bestFit="1" customWidth="1"/>
    <col min="3078" max="3078" width="23.42578125" style="214" customWidth="1"/>
    <col min="3079" max="3079" width="11" style="214" bestFit="1" customWidth="1"/>
    <col min="3080" max="3331" width="9.140625" style="214"/>
    <col min="3332" max="3332" width="13.42578125" style="214" bestFit="1" customWidth="1"/>
    <col min="3333" max="3333" width="16.42578125" style="214" bestFit="1" customWidth="1"/>
    <col min="3334" max="3334" width="23.42578125" style="214" customWidth="1"/>
    <col min="3335" max="3335" width="11" style="214" bestFit="1" customWidth="1"/>
    <col min="3336" max="3587" width="9.140625" style="214"/>
    <col min="3588" max="3588" width="13.42578125" style="214" bestFit="1" customWidth="1"/>
    <col min="3589" max="3589" width="16.42578125" style="214" bestFit="1" customWidth="1"/>
    <col min="3590" max="3590" width="23.42578125" style="214" customWidth="1"/>
    <col min="3591" max="3591" width="11" style="214" bestFit="1" customWidth="1"/>
    <col min="3592" max="3843" width="9.140625" style="214"/>
    <col min="3844" max="3844" width="13.42578125" style="214" bestFit="1" customWidth="1"/>
    <col min="3845" max="3845" width="16.42578125" style="214" bestFit="1" customWidth="1"/>
    <col min="3846" max="3846" width="23.42578125" style="214" customWidth="1"/>
    <col min="3847" max="3847" width="11" style="214" bestFit="1" customWidth="1"/>
    <col min="3848" max="4099" width="9.140625" style="214"/>
    <col min="4100" max="4100" width="13.42578125" style="214" bestFit="1" customWidth="1"/>
    <col min="4101" max="4101" width="16.42578125" style="214" bestFit="1" customWidth="1"/>
    <col min="4102" max="4102" width="23.42578125" style="214" customWidth="1"/>
    <col min="4103" max="4103" width="11" style="214" bestFit="1" customWidth="1"/>
    <col min="4104" max="4355" width="9.140625" style="214"/>
    <col min="4356" max="4356" width="13.42578125" style="214" bestFit="1" customWidth="1"/>
    <col min="4357" max="4357" width="16.42578125" style="214" bestFit="1" customWidth="1"/>
    <col min="4358" max="4358" width="23.42578125" style="214" customWidth="1"/>
    <col min="4359" max="4359" width="11" style="214" bestFit="1" customWidth="1"/>
    <col min="4360" max="4611" width="9.140625" style="214"/>
    <col min="4612" max="4612" width="13.42578125" style="214" bestFit="1" customWidth="1"/>
    <col min="4613" max="4613" width="16.42578125" style="214" bestFit="1" customWidth="1"/>
    <col min="4614" max="4614" width="23.42578125" style="214" customWidth="1"/>
    <col min="4615" max="4615" width="11" style="214" bestFit="1" customWidth="1"/>
    <col min="4616" max="4867" width="9.140625" style="214"/>
    <col min="4868" max="4868" width="13.42578125" style="214" bestFit="1" customWidth="1"/>
    <col min="4869" max="4869" width="16.42578125" style="214" bestFit="1" customWidth="1"/>
    <col min="4870" max="4870" width="23.42578125" style="214" customWidth="1"/>
    <col min="4871" max="4871" width="11" style="214" bestFit="1" customWidth="1"/>
    <col min="4872" max="5123" width="9.140625" style="214"/>
    <col min="5124" max="5124" width="13.42578125" style="214" bestFit="1" customWidth="1"/>
    <col min="5125" max="5125" width="16.42578125" style="214" bestFit="1" customWidth="1"/>
    <col min="5126" max="5126" width="23.42578125" style="214" customWidth="1"/>
    <col min="5127" max="5127" width="11" style="214" bestFit="1" customWidth="1"/>
    <col min="5128" max="5379" width="9.140625" style="214"/>
    <col min="5380" max="5380" width="13.42578125" style="214" bestFit="1" customWidth="1"/>
    <col min="5381" max="5381" width="16.42578125" style="214" bestFit="1" customWidth="1"/>
    <col min="5382" max="5382" width="23.42578125" style="214" customWidth="1"/>
    <col min="5383" max="5383" width="11" style="214" bestFit="1" customWidth="1"/>
    <col min="5384" max="5635" width="9.140625" style="214"/>
    <col min="5636" max="5636" width="13.42578125" style="214" bestFit="1" customWidth="1"/>
    <col min="5637" max="5637" width="16.42578125" style="214" bestFit="1" customWidth="1"/>
    <col min="5638" max="5638" width="23.42578125" style="214" customWidth="1"/>
    <col min="5639" max="5639" width="11" style="214" bestFit="1" customWidth="1"/>
    <col min="5640" max="5891" width="9.140625" style="214"/>
    <col min="5892" max="5892" width="13.42578125" style="214" bestFit="1" customWidth="1"/>
    <col min="5893" max="5893" width="16.42578125" style="214" bestFit="1" customWidth="1"/>
    <col min="5894" max="5894" width="23.42578125" style="214" customWidth="1"/>
    <col min="5895" max="5895" width="11" style="214" bestFit="1" customWidth="1"/>
    <col min="5896" max="6147" width="9.140625" style="214"/>
    <col min="6148" max="6148" width="13.42578125" style="214" bestFit="1" customWidth="1"/>
    <col min="6149" max="6149" width="16.42578125" style="214" bestFit="1" customWidth="1"/>
    <col min="6150" max="6150" width="23.42578125" style="214" customWidth="1"/>
    <col min="6151" max="6151" width="11" style="214" bestFit="1" customWidth="1"/>
    <col min="6152" max="6403" width="9.140625" style="214"/>
    <col min="6404" max="6404" width="13.42578125" style="214" bestFit="1" customWidth="1"/>
    <col min="6405" max="6405" width="16.42578125" style="214" bestFit="1" customWidth="1"/>
    <col min="6406" max="6406" width="23.42578125" style="214" customWidth="1"/>
    <col min="6407" max="6407" width="11" style="214" bestFit="1" customWidth="1"/>
    <col min="6408" max="6659" width="9.140625" style="214"/>
    <col min="6660" max="6660" width="13.42578125" style="214" bestFit="1" customWidth="1"/>
    <col min="6661" max="6661" width="16.42578125" style="214" bestFit="1" customWidth="1"/>
    <col min="6662" max="6662" width="23.42578125" style="214" customWidth="1"/>
    <col min="6663" max="6663" width="11" style="214" bestFit="1" customWidth="1"/>
    <col min="6664" max="6915" width="9.140625" style="214"/>
    <col min="6916" max="6916" width="13.42578125" style="214" bestFit="1" customWidth="1"/>
    <col min="6917" max="6917" width="16.42578125" style="214" bestFit="1" customWidth="1"/>
    <col min="6918" max="6918" width="23.42578125" style="214" customWidth="1"/>
    <col min="6919" max="6919" width="11" style="214" bestFit="1" customWidth="1"/>
    <col min="6920" max="7171" width="9.140625" style="214"/>
    <col min="7172" max="7172" width="13.42578125" style="214" bestFit="1" customWidth="1"/>
    <col min="7173" max="7173" width="16.42578125" style="214" bestFit="1" customWidth="1"/>
    <col min="7174" max="7174" width="23.42578125" style="214" customWidth="1"/>
    <col min="7175" max="7175" width="11" style="214" bestFit="1" customWidth="1"/>
    <col min="7176" max="7427" width="9.140625" style="214"/>
    <col min="7428" max="7428" width="13.42578125" style="214" bestFit="1" customWidth="1"/>
    <col min="7429" max="7429" width="16.42578125" style="214" bestFit="1" customWidth="1"/>
    <col min="7430" max="7430" width="23.42578125" style="214" customWidth="1"/>
    <col min="7431" max="7431" width="11" style="214" bestFit="1" customWidth="1"/>
    <col min="7432" max="7683" width="9.140625" style="214"/>
    <col min="7684" max="7684" width="13.42578125" style="214" bestFit="1" customWidth="1"/>
    <col min="7685" max="7685" width="16.42578125" style="214" bestFit="1" customWidth="1"/>
    <col min="7686" max="7686" width="23.42578125" style="214" customWidth="1"/>
    <col min="7687" max="7687" width="11" style="214" bestFit="1" customWidth="1"/>
    <col min="7688" max="7939" width="9.140625" style="214"/>
    <col min="7940" max="7940" width="13.42578125" style="214" bestFit="1" customWidth="1"/>
    <col min="7941" max="7941" width="16.42578125" style="214" bestFit="1" customWidth="1"/>
    <col min="7942" max="7942" width="23.42578125" style="214" customWidth="1"/>
    <col min="7943" max="7943" width="11" style="214" bestFit="1" customWidth="1"/>
    <col min="7944" max="8195" width="9.140625" style="214"/>
    <col min="8196" max="8196" width="13.42578125" style="214" bestFit="1" customWidth="1"/>
    <col min="8197" max="8197" width="16.42578125" style="214" bestFit="1" customWidth="1"/>
    <col min="8198" max="8198" width="23.42578125" style="214" customWidth="1"/>
    <col min="8199" max="8199" width="11" style="214" bestFit="1" customWidth="1"/>
    <col min="8200" max="8451" width="9.140625" style="214"/>
    <col min="8452" max="8452" width="13.42578125" style="214" bestFit="1" customWidth="1"/>
    <col min="8453" max="8453" width="16.42578125" style="214" bestFit="1" customWidth="1"/>
    <col min="8454" max="8454" width="23.42578125" style="214" customWidth="1"/>
    <col min="8455" max="8455" width="11" style="214" bestFit="1" customWidth="1"/>
    <col min="8456" max="8707" width="9.140625" style="214"/>
    <col min="8708" max="8708" width="13.42578125" style="214" bestFit="1" customWidth="1"/>
    <col min="8709" max="8709" width="16.42578125" style="214" bestFit="1" customWidth="1"/>
    <col min="8710" max="8710" width="23.42578125" style="214" customWidth="1"/>
    <col min="8711" max="8711" width="11" style="214" bestFit="1" customWidth="1"/>
    <col min="8712" max="8963" width="9.140625" style="214"/>
    <col min="8964" max="8964" width="13.42578125" style="214" bestFit="1" customWidth="1"/>
    <col min="8965" max="8965" width="16.42578125" style="214" bestFit="1" customWidth="1"/>
    <col min="8966" max="8966" width="23.42578125" style="214" customWidth="1"/>
    <col min="8967" max="8967" width="11" style="214" bestFit="1" customWidth="1"/>
    <col min="8968" max="9219" width="9.140625" style="214"/>
    <col min="9220" max="9220" width="13.42578125" style="214" bestFit="1" customWidth="1"/>
    <col min="9221" max="9221" width="16.42578125" style="214" bestFit="1" customWidth="1"/>
    <col min="9222" max="9222" width="23.42578125" style="214" customWidth="1"/>
    <col min="9223" max="9223" width="11" style="214" bestFit="1" customWidth="1"/>
    <col min="9224" max="9475" width="9.140625" style="214"/>
    <col min="9476" max="9476" width="13.42578125" style="214" bestFit="1" customWidth="1"/>
    <col min="9477" max="9477" width="16.42578125" style="214" bestFit="1" customWidth="1"/>
    <col min="9478" max="9478" width="23.42578125" style="214" customWidth="1"/>
    <col min="9479" max="9479" width="11" style="214" bestFit="1" customWidth="1"/>
    <col min="9480" max="9731" width="9.140625" style="214"/>
    <col min="9732" max="9732" width="13.42578125" style="214" bestFit="1" customWidth="1"/>
    <col min="9733" max="9733" width="16.42578125" style="214" bestFit="1" customWidth="1"/>
    <col min="9734" max="9734" width="23.42578125" style="214" customWidth="1"/>
    <col min="9735" max="9735" width="11" style="214" bestFit="1" customWidth="1"/>
    <col min="9736" max="9987" width="9.140625" style="214"/>
    <col min="9988" max="9988" width="13.42578125" style="214" bestFit="1" customWidth="1"/>
    <col min="9989" max="9989" width="16.42578125" style="214" bestFit="1" customWidth="1"/>
    <col min="9990" max="9990" width="23.42578125" style="214" customWidth="1"/>
    <col min="9991" max="9991" width="11" style="214" bestFit="1" customWidth="1"/>
    <col min="9992" max="10243" width="9.140625" style="214"/>
    <col min="10244" max="10244" width="13.42578125" style="214" bestFit="1" customWidth="1"/>
    <col min="10245" max="10245" width="16.42578125" style="214" bestFit="1" customWidth="1"/>
    <col min="10246" max="10246" width="23.42578125" style="214" customWidth="1"/>
    <col min="10247" max="10247" width="11" style="214" bestFit="1" customWidth="1"/>
    <col min="10248" max="10499" width="9.140625" style="214"/>
    <col min="10500" max="10500" width="13.42578125" style="214" bestFit="1" customWidth="1"/>
    <col min="10501" max="10501" width="16.42578125" style="214" bestFit="1" customWidth="1"/>
    <col min="10502" max="10502" width="23.42578125" style="214" customWidth="1"/>
    <col min="10503" max="10503" width="11" style="214" bestFit="1" customWidth="1"/>
    <col min="10504" max="10755" width="9.140625" style="214"/>
    <col min="10756" max="10756" width="13.42578125" style="214" bestFit="1" customWidth="1"/>
    <col min="10757" max="10757" width="16.42578125" style="214" bestFit="1" customWidth="1"/>
    <col min="10758" max="10758" width="23.42578125" style="214" customWidth="1"/>
    <col min="10759" max="10759" width="11" style="214" bestFit="1" customWidth="1"/>
    <col min="10760" max="11011" width="9.140625" style="214"/>
    <col min="11012" max="11012" width="13.42578125" style="214" bestFit="1" customWidth="1"/>
    <col min="11013" max="11013" width="16.42578125" style="214" bestFit="1" customWidth="1"/>
    <col min="11014" max="11014" width="23.42578125" style="214" customWidth="1"/>
    <col min="11015" max="11015" width="11" style="214" bestFit="1" customWidth="1"/>
    <col min="11016" max="11267" width="9.140625" style="214"/>
    <col min="11268" max="11268" width="13.42578125" style="214" bestFit="1" customWidth="1"/>
    <col min="11269" max="11269" width="16.42578125" style="214" bestFit="1" customWidth="1"/>
    <col min="11270" max="11270" width="23.42578125" style="214" customWidth="1"/>
    <col min="11271" max="11271" width="11" style="214" bestFit="1" customWidth="1"/>
    <col min="11272" max="11523" width="9.140625" style="214"/>
    <col min="11524" max="11524" width="13.42578125" style="214" bestFit="1" customWidth="1"/>
    <col min="11525" max="11525" width="16.42578125" style="214" bestFit="1" customWidth="1"/>
    <col min="11526" max="11526" width="23.42578125" style="214" customWidth="1"/>
    <col min="11527" max="11527" width="11" style="214" bestFit="1" customWidth="1"/>
    <col min="11528" max="11779" width="9.140625" style="214"/>
    <col min="11780" max="11780" width="13.42578125" style="214" bestFit="1" customWidth="1"/>
    <col min="11781" max="11781" width="16.42578125" style="214" bestFit="1" customWidth="1"/>
    <col min="11782" max="11782" width="23.42578125" style="214" customWidth="1"/>
    <col min="11783" max="11783" width="11" style="214" bestFit="1" customWidth="1"/>
    <col min="11784" max="12035" width="9.140625" style="214"/>
    <col min="12036" max="12036" width="13.42578125" style="214" bestFit="1" customWidth="1"/>
    <col min="12037" max="12037" width="16.42578125" style="214" bestFit="1" customWidth="1"/>
    <col min="12038" max="12038" width="23.42578125" style="214" customWidth="1"/>
    <col min="12039" max="12039" width="11" style="214" bestFit="1" customWidth="1"/>
    <col min="12040" max="12291" width="9.140625" style="214"/>
    <col min="12292" max="12292" width="13.42578125" style="214" bestFit="1" customWidth="1"/>
    <col min="12293" max="12293" width="16.42578125" style="214" bestFit="1" customWidth="1"/>
    <col min="12294" max="12294" width="23.42578125" style="214" customWidth="1"/>
    <col min="12295" max="12295" width="11" style="214" bestFit="1" customWidth="1"/>
    <col min="12296" max="12547" width="9.140625" style="214"/>
    <col min="12548" max="12548" width="13.42578125" style="214" bestFit="1" customWidth="1"/>
    <col min="12549" max="12549" width="16.42578125" style="214" bestFit="1" customWidth="1"/>
    <col min="12550" max="12550" width="23.42578125" style="214" customWidth="1"/>
    <col min="12551" max="12551" width="11" style="214" bestFit="1" customWidth="1"/>
    <col min="12552" max="12803" width="9.140625" style="214"/>
    <col min="12804" max="12804" width="13.42578125" style="214" bestFit="1" customWidth="1"/>
    <col min="12805" max="12805" width="16.42578125" style="214" bestFit="1" customWidth="1"/>
    <col min="12806" max="12806" width="23.42578125" style="214" customWidth="1"/>
    <col min="12807" max="12807" width="11" style="214" bestFit="1" customWidth="1"/>
    <col min="12808" max="13059" width="9.140625" style="214"/>
    <col min="13060" max="13060" width="13.42578125" style="214" bestFit="1" customWidth="1"/>
    <col min="13061" max="13061" width="16.42578125" style="214" bestFit="1" customWidth="1"/>
    <col min="13062" max="13062" width="23.42578125" style="214" customWidth="1"/>
    <col min="13063" max="13063" width="11" style="214" bestFit="1" customWidth="1"/>
    <col min="13064" max="13315" width="9.140625" style="214"/>
    <col min="13316" max="13316" width="13.42578125" style="214" bestFit="1" customWidth="1"/>
    <col min="13317" max="13317" width="16.42578125" style="214" bestFit="1" customWidth="1"/>
    <col min="13318" max="13318" width="23.42578125" style="214" customWidth="1"/>
    <col min="13319" max="13319" width="11" style="214" bestFit="1" customWidth="1"/>
    <col min="13320" max="13571" width="9.140625" style="214"/>
    <col min="13572" max="13572" width="13.42578125" style="214" bestFit="1" customWidth="1"/>
    <col min="13573" max="13573" width="16.42578125" style="214" bestFit="1" customWidth="1"/>
    <col min="13574" max="13574" width="23.42578125" style="214" customWidth="1"/>
    <col min="13575" max="13575" width="11" style="214" bestFit="1" customWidth="1"/>
    <col min="13576" max="13827" width="9.140625" style="214"/>
    <col min="13828" max="13828" width="13.42578125" style="214" bestFit="1" customWidth="1"/>
    <col min="13829" max="13829" width="16.42578125" style="214" bestFit="1" customWidth="1"/>
    <col min="13830" max="13830" width="23.42578125" style="214" customWidth="1"/>
    <col min="13831" max="13831" width="11" style="214" bestFit="1" customWidth="1"/>
    <col min="13832" max="14083" width="9.140625" style="214"/>
    <col min="14084" max="14084" width="13.42578125" style="214" bestFit="1" customWidth="1"/>
    <col min="14085" max="14085" width="16.42578125" style="214" bestFit="1" customWidth="1"/>
    <col min="14086" max="14086" width="23.42578125" style="214" customWidth="1"/>
    <col min="14087" max="14087" width="11" style="214" bestFit="1" customWidth="1"/>
    <col min="14088" max="14339" width="9.140625" style="214"/>
    <col min="14340" max="14340" width="13.42578125" style="214" bestFit="1" customWidth="1"/>
    <col min="14341" max="14341" width="16.42578125" style="214" bestFit="1" customWidth="1"/>
    <col min="14342" max="14342" width="23.42578125" style="214" customWidth="1"/>
    <col min="14343" max="14343" width="11" style="214" bestFit="1" customWidth="1"/>
    <col min="14344" max="14595" width="9.140625" style="214"/>
    <col min="14596" max="14596" width="13.42578125" style="214" bestFit="1" customWidth="1"/>
    <col min="14597" max="14597" width="16.42578125" style="214" bestFit="1" customWidth="1"/>
    <col min="14598" max="14598" width="23.42578125" style="214" customWidth="1"/>
    <col min="14599" max="14599" width="11" style="214" bestFit="1" customWidth="1"/>
    <col min="14600" max="14851" width="9.140625" style="214"/>
    <col min="14852" max="14852" width="13.42578125" style="214" bestFit="1" customWidth="1"/>
    <col min="14853" max="14853" width="16.42578125" style="214" bestFit="1" customWidth="1"/>
    <col min="14854" max="14854" width="23.42578125" style="214" customWidth="1"/>
    <col min="14855" max="14855" width="11" style="214" bestFit="1" customWidth="1"/>
    <col min="14856" max="15107" width="9.140625" style="214"/>
    <col min="15108" max="15108" width="13.42578125" style="214" bestFit="1" customWidth="1"/>
    <col min="15109" max="15109" width="16.42578125" style="214" bestFit="1" customWidth="1"/>
    <col min="15110" max="15110" width="23.42578125" style="214" customWidth="1"/>
    <col min="15111" max="15111" width="11" style="214" bestFit="1" customWidth="1"/>
    <col min="15112" max="15363" width="9.140625" style="214"/>
    <col min="15364" max="15364" width="13.42578125" style="214" bestFit="1" customWidth="1"/>
    <col min="15365" max="15365" width="16.42578125" style="214" bestFit="1" customWidth="1"/>
    <col min="15366" max="15366" width="23.42578125" style="214" customWidth="1"/>
    <col min="15367" max="15367" width="11" style="214" bestFit="1" customWidth="1"/>
    <col min="15368" max="15619" width="9.140625" style="214"/>
    <col min="15620" max="15620" width="13.42578125" style="214" bestFit="1" customWidth="1"/>
    <col min="15621" max="15621" width="16.42578125" style="214" bestFit="1" customWidth="1"/>
    <col min="15622" max="15622" width="23.42578125" style="214" customWidth="1"/>
    <col min="15623" max="15623" width="11" style="214" bestFit="1" customWidth="1"/>
    <col min="15624" max="15875" width="9.140625" style="214"/>
    <col min="15876" max="15876" width="13.42578125" style="214" bestFit="1" customWidth="1"/>
    <col min="15877" max="15877" width="16.42578125" style="214" bestFit="1" customWidth="1"/>
    <col min="15878" max="15878" width="23.42578125" style="214" customWidth="1"/>
    <col min="15879" max="15879" width="11" style="214" bestFit="1" customWidth="1"/>
    <col min="15880" max="16131" width="9.140625" style="214"/>
    <col min="16132" max="16132" width="13.42578125" style="214" bestFit="1" customWidth="1"/>
    <col min="16133" max="16133" width="16.42578125" style="214" bestFit="1" customWidth="1"/>
    <col min="16134" max="16134" width="23.42578125" style="214" customWidth="1"/>
    <col min="16135" max="16135" width="11" style="214" bestFit="1" customWidth="1"/>
    <col min="16136" max="16384" width="9.140625" style="214"/>
  </cols>
  <sheetData>
    <row r="1" spans="1:38" ht="20.25" x14ac:dyDescent="0.3">
      <c r="A1" s="215"/>
      <c r="B1" s="216"/>
      <c r="C1" s="215"/>
      <c r="D1" s="216"/>
      <c r="E1" s="215"/>
      <c r="F1" s="215"/>
      <c r="G1" s="215"/>
      <c r="H1" s="69" t="s">
        <v>20</v>
      </c>
      <c r="I1" s="217"/>
      <c r="J1" s="217"/>
      <c r="K1" s="217"/>
      <c r="L1" s="217"/>
      <c r="M1" s="217"/>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row>
    <row r="2" spans="1:38" x14ac:dyDescent="0.2">
      <c r="A2" s="217"/>
      <c r="B2" s="512"/>
      <c r="C2" s="512"/>
      <c r="D2" s="512"/>
      <c r="E2" s="512"/>
      <c r="F2" s="218"/>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row>
    <row r="3" spans="1:38" x14ac:dyDescent="0.2">
      <c r="A3" s="217"/>
      <c r="B3" s="512" t="s">
        <v>244</v>
      </c>
      <c r="C3" s="512"/>
      <c r="D3" s="512"/>
      <c r="E3" s="512"/>
      <c r="F3" s="218" t="s">
        <v>61</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row>
    <row r="4" spans="1:38" x14ac:dyDescent="0.2">
      <c r="A4" s="217"/>
      <c r="B4" s="217">
        <v>1</v>
      </c>
      <c r="C4" s="217" t="s">
        <v>766</v>
      </c>
      <c r="D4" s="217">
        <f>CONVERT(B4*2000,"lbm","kg")</f>
        <v>907.18474000000003</v>
      </c>
      <c r="E4" s="217" t="s">
        <v>39</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38" x14ac:dyDescent="0.2">
      <c r="A5" s="217"/>
      <c r="B5" s="219">
        <v>1</v>
      </c>
      <c r="C5" s="214" t="s">
        <v>39</v>
      </c>
      <c r="D5" s="214">
        <f>CONVERT(B5,"kg","lbm")</f>
        <v>2.2046226218487757</v>
      </c>
      <c r="E5" s="214" t="s">
        <v>767</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38" x14ac:dyDescent="0.2">
      <c r="A6" s="217"/>
      <c r="B6" s="220">
        <v>1</v>
      </c>
      <c r="C6" s="214" t="s">
        <v>768</v>
      </c>
      <c r="D6" s="214">
        <v>1000</v>
      </c>
      <c r="E6" s="214" t="s">
        <v>769</v>
      </c>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x14ac:dyDescent="0.2">
      <c r="A7" s="217"/>
      <c r="B7" s="219">
        <v>1</v>
      </c>
      <c r="C7" s="214" t="s">
        <v>808</v>
      </c>
      <c r="D7" s="214">
        <f>CONVERT(B7,"l","gal")</f>
        <v>0.26417205235814845</v>
      </c>
      <c r="E7" s="214" t="s">
        <v>809</v>
      </c>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x14ac:dyDescent="0.2">
      <c r="A8" s="217"/>
      <c r="B8" s="220">
        <v>1</v>
      </c>
      <c r="C8" s="214" t="s">
        <v>854</v>
      </c>
      <c r="D8" s="214">
        <f>CONVERT(B8,"yr","hr")</f>
        <v>8766</v>
      </c>
      <c r="E8" s="214" t="s">
        <v>855</v>
      </c>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x14ac:dyDescent="0.2">
      <c r="A9" s="217"/>
      <c r="B9" s="219"/>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x14ac:dyDescent="0.2">
      <c r="A10" s="217"/>
      <c r="B10" s="221"/>
      <c r="C10" s="217"/>
      <c r="D10" s="217"/>
      <c r="E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x14ac:dyDescent="0.2">
      <c r="A11" s="217"/>
      <c r="B11" s="222"/>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x14ac:dyDescent="0.2">
      <c r="A12" s="217"/>
      <c r="B12" s="223"/>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x14ac:dyDescent="0.2">
      <c r="A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x14ac:dyDescent="0.2">
      <c r="A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x14ac:dyDescent="0.2">
      <c r="A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x14ac:dyDescent="0.2">
      <c r="A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x14ac:dyDescent="0.2">
      <c r="A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x14ac:dyDescent="0.2">
      <c r="A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x14ac:dyDescent="0.2">
      <c r="A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x14ac:dyDescent="0.2">
      <c r="A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x14ac:dyDescent="0.2">
      <c r="A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x14ac:dyDescent="0.2">
      <c r="A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x14ac:dyDescent="0.2">
      <c r="A23" s="217"/>
      <c r="B23" s="217"/>
      <c r="C23" s="217"/>
      <c r="D23" s="217"/>
      <c r="E23" s="217"/>
      <c r="F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x14ac:dyDescent="0.2">
      <c r="A24" s="217"/>
      <c r="B24" s="217"/>
      <c r="C24" s="217"/>
      <c r="D24" s="217"/>
      <c r="E24" s="217"/>
      <c r="F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x14ac:dyDescent="0.2">
      <c r="A25" s="217"/>
      <c r="B25" s="194"/>
      <c r="C25" s="224"/>
      <c r="D25" s="194"/>
      <c r="E25" s="194"/>
      <c r="F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x14ac:dyDescent="0.2">
      <c r="A26" s="217"/>
      <c r="B26" s="225"/>
      <c r="C26" s="226"/>
      <c r="D26" s="194"/>
      <c r="E26" s="194"/>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x14ac:dyDescent="0.2">
      <c r="A27" s="217"/>
      <c r="B27" s="225"/>
      <c r="C27" s="226"/>
      <c r="D27" s="194"/>
      <c r="E27" s="194"/>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x14ac:dyDescent="0.2">
      <c r="A28" s="217"/>
      <c r="B28" s="225"/>
      <c r="C28" s="226"/>
      <c r="D28" s="194"/>
      <c r="E28" s="194"/>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x14ac:dyDescent="0.2">
      <c r="B29" s="225"/>
      <c r="C29" s="217"/>
      <c r="D29" s="217"/>
      <c r="E29" s="217"/>
    </row>
    <row r="30" spans="1:38" x14ac:dyDescent="0.2">
      <c r="B30" s="225"/>
      <c r="C30" s="217"/>
      <c r="D30" s="217"/>
      <c r="E30" s="217"/>
    </row>
    <row r="31" spans="1:38" x14ac:dyDescent="0.2">
      <c r="B31" s="222"/>
      <c r="C31" s="217"/>
      <c r="D31" s="217"/>
      <c r="E31" s="217"/>
    </row>
    <row r="37" spans="10:10" x14ac:dyDescent="0.2">
      <c r="J37" s="227"/>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0"/>
      <c r="B1" s="10"/>
      <c r="C1" s="10"/>
      <c r="D1" s="10"/>
      <c r="E1" s="10"/>
      <c r="F1" s="10"/>
      <c r="G1" s="10"/>
      <c r="H1" s="69" t="s">
        <v>22</v>
      </c>
      <c r="N1" s="10"/>
      <c r="O1" s="10"/>
      <c r="P1" s="10"/>
      <c r="Q1" s="10"/>
      <c r="R1" s="10"/>
      <c r="S1" s="10"/>
      <c r="T1" s="10"/>
      <c r="U1" s="10"/>
      <c r="V1" s="10"/>
      <c r="W1" s="10"/>
      <c r="X1" s="10"/>
      <c r="Y1" s="10"/>
      <c r="Z1" s="10"/>
      <c r="AA1" s="10"/>
      <c r="AB1" s="10"/>
      <c r="AC1" s="10"/>
      <c r="AD1" s="10"/>
      <c r="AE1" s="10"/>
      <c r="AF1" s="10"/>
      <c r="AG1" s="10"/>
      <c r="AH1" s="10"/>
      <c r="AI1" s="10"/>
      <c r="AJ1" s="10"/>
      <c r="AK1" s="10"/>
      <c r="AL1" s="10"/>
    </row>
    <row r="3" spans="1:38" x14ac:dyDescent="0.2">
      <c r="C3" s="218" t="s">
        <v>245</v>
      </c>
      <c r="D3" s="218" t="s">
        <v>9</v>
      </c>
    </row>
    <row r="4" spans="1:38" ht="15" x14ac:dyDescent="0.2">
      <c r="C4" s="228">
        <v>1</v>
      </c>
      <c r="D4" s="513" t="s">
        <v>954</v>
      </c>
      <c r="E4" s="514"/>
      <c r="F4" s="514"/>
      <c r="G4" s="514"/>
      <c r="H4" s="514"/>
      <c r="I4" s="514"/>
      <c r="J4" s="514"/>
      <c r="K4" s="514"/>
      <c r="L4" s="514"/>
    </row>
  </sheetData>
  <mergeCells count="1">
    <mergeCell ref="D4:L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15D6F6C-595F-4702-8989-68481F952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4549CC9-8C01-4BAE-BE42-A16FE61C02A8}">
  <ds:schemaRefs>
    <ds:schemaRef ds:uri="http://schemas.microsoft.com/sharepoint/v3/contenttype/forms"/>
  </ds:schemaRefs>
</ds:datastoreItem>
</file>

<file path=customXml/itemProps3.xml><?xml version="1.0" encoding="utf-8"?>
<ds:datastoreItem xmlns:ds="http://schemas.openxmlformats.org/officeDocument/2006/customXml" ds:itemID="{9B430926-7797-4A0C-93A7-6E876B8F75B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Info</vt:lpstr>
      <vt:lpstr>Data Summary</vt:lpstr>
      <vt:lpstr>PS</vt:lpstr>
      <vt:lpstr>Reference Source Info</vt:lpstr>
      <vt:lpstr>DQI</vt:lpstr>
      <vt:lpstr>eGRID-NEI data</vt:lpstr>
      <vt:lpstr>Study Data-CO2</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Jamieson</dc:creator>
  <cp:lastModifiedBy>Matthew B. Jamieson</cp:lastModifiedBy>
  <dcterms:created xsi:type="dcterms:W3CDTF">2012-08-16T20:03:36Z</dcterms:created>
  <dcterms:modified xsi:type="dcterms:W3CDTF">2013-11-04T15:36:15Z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