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315" yWindow="15" windowWidth="23550" windowHeight="12840"/>
  </bookViews>
  <sheets>
    <sheet name="Info" sheetId="1" r:id="rId1"/>
    <sheet name="Data Summary" sheetId="2" r:id="rId2"/>
    <sheet name="PS" sheetId="3" r:id="rId3"/>
    <sheet name="Reference Source Info" sheetId="4" r:id="rId4"/>
    <sheet name="DQI" sheetId="5" r:id="rId5"/>
    <sheet name="Plant Feedstock Em Data" sheetId="9" r:id="rId6"/>
    <sheet name="Plant_performance" sheetId="10" r:id="rId7"/>
    <sheet name="Switchgrass" sheetId="11" r:id="rId8"/>
    <sheet name="Conversions" sheetId="7" r:id="rId9"/>
    <sheet name="Assumptions" sheetId="8" r:id="rId10"/>
    <sheet name="Chart" sheetId="12" r:id="rId11"/>
  </sheets>
  <externalReferences>
    <externalReference r:id="rId12"/>
  </externalReferences>
  <definedNames>
    <definedName name="_Hlk254852943" localSheetId="5">'Plant Feedstock Em Data'!$Y$4</definedName>
  </definedNames>
  <calcPr calcId="145621"/>
</workbook>
</file>

<file path=xl/calcChain.xml><?xml version="1.0" encoding="utf-8"?>
<calcChain xmlns="http://schemas.openxmlformats.org/spreadsheetml/2006/main">
  <c r="D5" i="7" l="1"/>
  <c r="C34" i="11"/>
  <c r="E34" i="11"/>
  <c r="D34" i="11"/>
  <c r="B17" i="11"/>
  <c r="B21" i="11"/>
  <c r="B18" i="11"/>
  <c r="B22" i="11"/>
  <c r="B16" i="11"/>
  <c r="B20" i="11"/>
  <c r="E11" i="3"/>
  <c r="F11" i="3"/>
  <c r="E12" i="3"/>
  <c r="F12" i="3"/>
  <c r="E13" i="3"/>
  <c r="F13" i="3"/>
  <c r="C33" i="10"/>
  <c r="E14" i="3"/>
  <c r="F14" i="3"/>
  <c r="C34" i="10"/>
  <c r="E15" i="3"/>
  <c r="F15" i="3"/>
  <c r="C35" i="10"/>
  <c r="E16" i="3"/>
  <c r="F16" i="3"/>
  <c r="D16" i="3"/>
  <c r="D15" i="3"/>
  <c r="D14" i="3"/>
  <c r="D13" i="3"/>
  <c r="D12" i="3"/>
  <c r="D11" i="3"/>
  <c r="E10" i="3"/>
  <c r="F10" i="3"/>
  <c r="D10" i="3"/>
  <c r="D9" i="3"/>
  <c r="E9" i="3"/>
  <c r="F9" i="3"/>
  <c r="E7" i="3"/>
  <c r="F7" i="3"/>
  <c r="E8" i="3"/>
  <c r="F8" i="3"/>
  <c r="D8" i="3"/>
  <c r="D7" i="3"/>
  <c r="D49" i="2"/>
  <c r="K9" i="5"/>
  <c r="J9" i="5"/>
  <c r="I9" i="5"/>
  <c r="K8" i="5"/>
  <c r="J8" i="5"/>
  <c r="I8" i="5"/>
  <c r="K7" i="5"/>
  <c r="J7" i="5"/>
  <c r="I7" i="5"/>
  <c r="C4" i="10"/>
  <c r="C8" i="10"/>
  <c r="C21" i="10"/>
  <c r="C16" i="3"/>
  <c r="G30" i="2" s="1"/>
  <c r="C15" i="3"/>
  <c r="F30" i="2" s="1"/>
  <c r="C14" i="3"/>
  <c r="E30" i="2" s="1"/>
  <c r="G41" i="2" s="1"/>
  <c r="I41" i="2" s="1"/>
  <c r="C8" i="3"/>
  <c r="E24" i="2" s="1"/>
  <c r="G39" i="2" s="1"/>
  <c r="I39" i="2" s="1"/>
  <c r="C9" i="3"/>
  <c r="C10" i="3"/>
  <c r="E26" i="2" s="1"/>
  <c r="G52" i="2" s="1"/>
  <c r="I52" i="2" s="1"/>
  <c r="C11" i="3"/>
  <c r="E27" i="2" s="1"/>
  <c r="G53" i="2" s="1"/>
  <c r="I53" i="2" s="1"/>
  <c r="C12" i="3"/>
  <c r="E28" i="2" s="1"/>
  <c r="G51" i="2" s="1"/>
  <c r="I51" i="2" s="1"/>
  <c r="C13" i="3"/>
  <c r="E29" i="2" s="1"/>
  <c r="G50" i="2" s="1"/>
  <c r="I50" i="2" s="1"/>
  <c r="C7" i="3"/>
  <c r="E23" i="2" s="1"/>
  <c r="G38" i="2" s="1"/>
  <c r="I38" i="2" s="1"/>
  <c r="H53" i="2"/>
  <c r="H52" i="2"/>
  <c r="H51" i="2"/>
  <c r="H41" i="2"/>
  <c r="H40" i="2"/>
  <c r="H39" i="2"/>
  <c r="B32" i="2"/>
  <c r="B31" i="2"/>
  <c r="B30" i="2"/>
  <c r="B29" i="2"/>
  <c r="D12" i="10"/>
  <c r="C12" i="10"/>
  <c r="B12" i="10"/>
  <c r="D11" i="10"/>
  <c r="C11" i="10"/>
  <c r="B11" i="10"/>
  <c r="C10" i="10"/>
  <c r="B10" i="10"/>
  <c r="D9" i="10"/>
  <c r="C9" i="10"/>
  <c r="B9" i="10"/>
  <c r="D8" i="10"/>
  <c r="B8" i="10"/>
  <c r="D5" i="10"/>
  <c r="C5" i="10"/>
  <c r="B5" i="10"/>
  <c r="D3" i="10"/>
  <c r="C3" i="10"/>
  <c r="B3" i="10"/>
  <c r="B23" i="10"/>
  <c r="B21" i="10"/>
  <c r="B40" i="10"/>
  <c r="B38" i="10"/>
  <c r="C18" i="10"/>
  <c r="D17" i="10"/>
  <c r="C17" i="10"/>
  <c r="B17" i="10"/>
  <c r="D25" i="10"/>
  <c r="C25" i="10"/>
  <c r="B25" i="10"/>
  <c r="B42" i="10"/>
  <c r="D24" i="10"/>
  <c r="C24" i="10"/>
  <c r="B24" i="10"/>
  <c r="D10" i="10"/>
  <c r="D23" i="10"/>
  <c r="D21" i="10"/>
  <c r="D40" i="10"/>
  <c r="C23" i="10"/>
  <c r="D22" i="10"/>
  <c r="C22" i="10"/>
  <c r="B22" i="10"/>
  <c r="B39" i="10"/>
  <c r="D38" i="10"/>
  <c r="D18" i="10"/>
  <c r="B18" i="10"/>
  <c r="B32" i="10"/>
  <c r="D16" i="10"/>
  <c r="C16" i="10"/>
  <c r="C30" i="10"/>
  <c r="B16" i="10"/>
  <c r="B30" i="10"/>
  <c r="Z70" i="9"/>
  <c r="Z71" i="9"/>
  <c r="Z73" i="9"/>
  <c r="Z61" i="9"/>
  <c r="Z62" i="9"/>
  <c r="Z64" i="9"/>
  <c r="AB50" i="9"/>
  <c r="AB53" i="9"/>
  <c r="T50" i="9"/>
  <c r="AA49" i="9"/>
  <c r="S50" i="9"/>
  <c r="Z49" i="9"/>
  <c r="AB48" i="9"/>
  <c r="AA48" i="9"/>
  <c r="Z48" i="9"/>
  <c r="AB46" i="9"/>
  <c r="AB52" i="9"/>
  <c r="AA46" i="9"/>
  <c r="AA52" i="9"/>
  <c r="Z46" i="9"/>
  <c r="Z52" i="9"/>
  <c r="Z54" i="9"/>
  <c r="U46" i="9"/>
  <c r="T46" i="9"/>
  <c r="AA50" i="9"/>
  <c r="S46" i="9"/>
  <c r="Z50" i="9"/>
  <c r="Z53" i="9"/>
  <c r="AB44" i="9"/>
  <c r="AA44" i="9"/>
  <c r="Z44" i="9"/>
  <c r="AB42" i="9"/>
  <c r="AA42" i="9"/>
  <c r="AA53" i="9"/>
  <c r="Z42" i="9"/>
  <c r="I11" i="5"/>
  <c r="N5" i="2"/>
  <c r="K10" i="5"/>
  <c r="J10" i="5"/>
  <c r="I10"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6" i="3"/>
  <c r="D5" i="3"/>
  <c r="C5" i="3" s="1"/>
  <c r="I54" i="2"/>
  <c r="H54" i="2"/>
  <c r="G54" i="2"/>
  <c r="H50" i="2"/>
  <c r="H49" i="2"/>
  <c r="G49" i="2"/>
  <c r="I43" i="2"/>
  <c r="H43" i="2"/>
  <c r="G43" i="2"/>
  <c r="I42" i="2"/>
  <c r="H42" i="2"/>
  <c r="G42" i="2"/>
  <c r="H38" i="2"/>
  <c r="B28" i="2"/>
  <c r="B27" i="2"/>
  <c r="B26" i="2"/>
  <c r="B25" i="2"/>
  <c r="B24" i="2"/>
  <c r="B23" i="2"/>
  <c r="G11" i="2"/>
  <c r="D4" i="1"/>
  <c r="D3" i="1"/>
  <c r="C27" i="1" s="1"/>
  <c r="E25" i="2"/>
  <c r="G40" i="2"/>
  <c r="I40" i="2" s="1"/>
  <c r="C42" i="10"/>
  <c r="C32" i="10"/>
  <c r="B31" i="10"/>
  <c r="C39" i="10"/>
  <c r="C41" i="10"/>
  <c r="D30" i="10"/>
  <c r="D41" i="10"/>
  <c r="D42" i="10"/>
  <c r="D32" i="10"/>
  <c r="C38" i="10"/>
  <c r="D39" i="10"/>
  <c r="C40" i="10"/>
  <c r="B41" i="10"/>
  <c r="C31" i="10"/>
  <c r="D31" i="10"/>
  <c r="AA54" i="9"/>
  <c r="AB54" i="9"/>
  <c r="I49" i="2" l="1"/>
</calcChain>
</file>

<file path=xl/comments1.xml><?xml version="1.0" encoding="utf-8"?>
<comments xmlns="http://schemas.openxmlformats.org/spreadsheetml/2006/main">
  <authors>
    <author>Robert Eckard</author>
  </authors>
  <commentList>
    <comment ref="D49" authorId="0">
      <text>
        <r>
          <rPr>
            <b/>
            <sz val="9"/>
            <color indexed="81"/>
            <rFont val="Tahoma"/>
            <family val="2"/>
          </rPr>
          <t>Robert Eckard:</t>
        </r>
        <r>
          <rPr>
            <sz val="9"/>
            <color indexed="81"/>
            <rFont val="Tahoma"/>
            <family val="2"/>
          </rPr>
          <t xml:space="preserve">
Please insert appropriate info in the brackets. Original formula is 
=concatenate(G5," [Insert]")
</t>
        </r>
      </text>
    </comment>
  </commentList>
</comments>
</file>

<file path=xl/comments2.xml><?xml version="1.0" encoding="utf-8"?>
<comments xmlns="http://schemas.openxmlformats.org/spreadsheetml/2006/main">
  <authors>
    <author>Matthew B. Jamieson</author>
    <author>Greg Schivley</author>
  </authors>
  <commentList>
    <comment ref="AA38" authorId="0">
      <text>
        <r>
          <rPr>
            <b/>
            <sz val="9"/>
            <color indexed="81"/>
            <rFont val="Tahoma"/>
            <family val="2"/>
          </rPr>
          <t>Matthew B. Jamieson:</t>
        </r>
        <r>
          <rPr>
            <sz val="9"/>
            <color indexed="81"/>
            <rFont val="Tahoma"/>
            <family val="2"/>
          </rPr>
          <t xml:space="preserve">
This value is from the diagram in the report, not the table shown to the left.</t>
        </r>
      </text>
    </comment>
    <comment ref="R44" authorId="1">
      <text>
        <r>
          <rPr>
            <b/>
            <sz val="9"/>
            <color indexed="81"/>
            <rFont val="Tahoma"/>
            <family val="2"/>
          </rPr>
          <t>Greg Schivley:</t>
        </r>
        <r>
          <rPr>
            <sz val="9"/>
            <color indexed="81"/>
            <rFont val="Tahoma"/>
            <family val="2"/>
          </rPr>
          <t xml:space="preserve">
These values are from the stream tables provided.</t>
        </r>
      </text>
    </comment>
  </commentList>
</comments>
</file>

<file path=xl/sharedStrings.xml><?xml version="1.0" encoding="utf-8"?>
<sst xmlns="http://schemas.openxmlformats.org/spreadsheetml/2006/main" count="861" uniqueCount="550">
  <si>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</si>
  <si>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</si>
  <si>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</si>
  <si>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</si>
  <si>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</si>
  <si>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</si>
  <si>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</si>
  <si>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</si>
  <si>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</si>
  <si>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</si>
  <si>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</si>
  <si>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</si>
  <si>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</si>
  <si>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</si>
  <si>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</si>
  <si>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</si>
  <si>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</si>
  <si>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</si>
  <si>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</si>
  <si>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</si>
  <si>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</si>
  <si>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</si>
  <si>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</si>
  <si>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</si>
  <si>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</si>
  <si>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</si>
  <si>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</si>
  <si>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</si>
  <si>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</si>
  <si>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</si>
  <si>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</si>
  <si>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</si>
  <si>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</si>
  <si>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</si>
  <si>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</si>
  <si>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</si>
  <si>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</si>
  <si>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</si>
  <si>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</si>
  <si>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</si>
  <si>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</si>
  <si>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</si>
  <si>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</si>
  <si>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</si>
  <si>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</si>
  <si>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</si>
  <si>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</si>
  <si>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</si>
  <si>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</si>
  <si>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</si>
  <si>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</si>
  <si>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</si>
  <si>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</si>
  <si>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</si>
  <si>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</si>
  <si>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</si>
  <si>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r>
      <t xml:space="preserve">Note: All inputs and outputs are normalized per the reference flow (e.g., per </t>
    </r>
    <r>
      <rPr>
        <b/>
        <sz val="10"/>
        <color indexed="8"/>
        <rFont val="Arial"/>
        <family val="2"/>
      </rPr>
      <t xml:space="preserve">UNIT </t>
    </r>
    <r>
      <rPr>
        <sz val="10"/>
        <color indexed="8"/>
        <rFont val="Arial"/>
        <family val="2"/>
      </rPr>
      <t xml:space="preserve">of </t>
    </r>
    <r>
      <rPr>
        <b/>
        <sz val="10"/>
        <color indexed="8"/>
        <rFont val="Arial"/>
        <family val="2"/>
      </rPr>
      <t>XXXX</t>
    </r>
    <r>
      <rPr>
        <sz val="10"/>
        <color indexed="8"/>
        <rFont val="Arial"/>
        <family val="2"/>
      </rPr>
      <t>)</t>
    </r>
  </si>
  <si>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</si>
  <si>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</si>
  <si>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</si>
  <si>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</si>
  <si>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</si>
  <si>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</si>
  <si>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</si>
  <si>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</si>
  <si>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</si>
  <si>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</si>
  <si>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</si>
  <si>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</si>
  <si>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</si>
  <si>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</si>
  <si>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</si>
  <si>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</si>
  <si>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</si>
  <si>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</si>
  <si>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</si>
  <si>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</si>
  <si>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</si>
  <si>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</si>
  <si>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</si>
  <si>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</si>
  <si>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</si>
  <si>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</si>
  <si>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</si>
  <si>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Carbon dioxide [Inorganic emissions to air]</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</si>
  <si>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</si>
  <si>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</si>
  <si>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</si>
  <si>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</si>
  <si>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</si>
  <si>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</si>
  <si>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</si>
  <si>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</si>
  <si>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</si>
  <si>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</si>
  <si>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</si>
  <si>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</si>
  <si>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</si>
  <si>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</si>
  <si>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</si>
  <si>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</si>
  <si>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</si>
  <si>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</si>
  <si>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</si>
  <si>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</si>
  <si>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</si>
  <si>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</si>
  <si>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</si>
  <si>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</si>
  <si>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</si>
  <si>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</si>
  <si>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</si>
  <si>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</si>
  <si>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</si>
  <si>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</si>
  <si>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</si>
  <si>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</si>
  <si>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</si>
  <si>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</si>
  <si>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</si>
  <si>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</si>
  <si>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</si>
  <si>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</si>
  <si>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</si>
  <si>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</si>
  <si>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</si>
  <si>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</si>
  <si>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</si>
  <si>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</si>
  <si>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</si>
  <si>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</si>
  <si>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</si>
  <si>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</si>
  <si>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</si>
  <si>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</si>
  <si>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</si>
  <si>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</si>
  <si>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</si>
  <si>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</si>
  <si>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</si>
  <si>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</si>
  <si>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</si>
  <si>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</si>
  <si>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</si>
  <si>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</si>
  <si>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</si>
  <si>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</si>
  <si>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</si>
  <si>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</si>
  <si>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</si>
  <si>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</si>
  <si>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</si>
  <si>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</si>
  <si>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</si>
  <si>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</si>
  <si>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</si>
  <si>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</si>
  <si>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</si>
  <si>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</si>
  <si>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</si>
  <si>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</si>
  <si>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</si>
  <si>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</si>
  <si>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</si>
  <si>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</si>
  <si>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</si>
  <si>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</si>
  <si>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</si>
  <si>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</si>
  <si>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</si>
  <si>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</si>
  <si>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</si>
  <si>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</si>
  <si>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</si>
  <si>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</si>
  <si>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</si>
  <si>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</si>
  <si>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</si>
  <si>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</si>
  <si>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</si>
  <si>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</si>
  <si>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</si>
  <si>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</si>
  <si>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</si>
  <si>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</si>
  <si>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</si>
  <si>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</si>
  <si>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</si>
  <si>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</si>
  <si>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</si>
  <si>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</si>
  <si>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</si>
  <si>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</si>
  <si>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</si>
  <si>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</si>
  <si>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</si>
  <si>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</si>
  <si>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</si>
  <si>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</si>
  <si>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</si>
  <si>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</si>
  <si>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</si>
  <si>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</si>
  <si>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</si>
  <si>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</si>
  <si>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</si>
  <si>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</si>
  <si>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</si>
  <si>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</si>
  <si>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</si>
  <si>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</si>
  <si>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</si>
  <si>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</si>
  <si>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</si>
  <si>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</si>
  <si>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</si>
  <si>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</si>
  <si>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</si>
  <si>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</si>
  <si>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</si>
  <si>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</si>
  <si>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</si>
  <si>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</si>
  <si>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</si>
  <si>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</si>
  <si>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</si>
  <si>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Conversion Factors</t>
  </si>
  <si>
    <t>Assumption #</t>
  </si>
  <si>
    <t>Gasoline</t>
  </si>
  <si>
    <t>Coal/Biomass to Methanol to Gasoline</t>
  </si>
  <si>
    <t>No</t>
  </si>
  <si>
    <t>Coal</t>
  </si>
  <si>
    <t>Pelletized Switchgrass</t>
  </si>
  <si>
    <t>Rank</t>
  </si>
  <si>
    <t xml:space="preserve">Subbituminous </t>
  </si>
  <si>
    <t>Fuel</t>
  </si>
  <si>
    <t>Biomass</t>
  </si>
  <si>
    <t>Specifications</t>
  </si>
  <si>
    <t>Values</t>
  </si>
  <si>
    <t>100 wt% C-MTG w/ CCS Case 1</t>
  </si>
  <si>
    <t>30 wt% CB-MTG w/ CCS Case 2</t>
  </si>
  <si>
    <t>Auxiliary Power (kW)</t>
  </si>
  <si>
    <t>100 wt% C-MTG w/ CCS</t>
  </si>
  <si>
    <t>30 wt% CB-MTG w/ CCS</t>
  </si>
  <si>
    <t>100 wt% C-MTG w/o CCS</t>
  </si>
  <si>
    <t>Costs</t>
  </si>
  <si>
    <t>Case 1</t>
  </si>
  <si>
    <t>Case 2</t>
  </si>
  <si>
    <t>Case 3</t>
  </si>
  <si>
    <t>Seam</t>
  </si>
  <si>
    <t>Montana Rosebud (PRB)</t>
  </si>
  <si>
    <t>Type</t>
  </si>
  <si>
    <t>Switchgrass</t>
  </si>
  <si>
    <t>Gravity ° API</t>
  </si>
  <si>
    <t>Mole Flow lbmol/hr</t>
  </si>
  <si>
    <t>Mass Flow lb/hr</t>
  </si>
  <si>
    <r>
      <t>Case 2</t>
    </r>
    <r>
      <rPr>
        <sz val="8"/>
        <color theme="1"/>
        <rFont val="Times New Roman"/>
        <family val="1"/>
      </rPr>
      <t> </t>
    </r>
  </si>
  <si>
    <t>100 wt% C- MTG w/ CCS</t>
  </si>
  <si>
    <t>Source</t>
  </si>
  <si>
    <t>Western Energy Co.</t>
  </si>
  <si>
    <t>Proximate Analysis (weight %)</t>
  </si>
  <si>
    <t>Density, kg/m3</t>
  </si>
  <si>
    <t>Input</t>
  </si>
  <si>
    <t>Wet coal</t>
  </si>
  <si>
    <t>Coal handling and milling</t>
  </si>
  <si>
    <t>LCA effective carbon</t>
  </si>
  <si>
    <t>As Received</t>
  </si>
  <si>
    <t>Dry</t>
  </si>
  <si>
    <t>Octane number</t>
  </si>
  <si>
    <t>Research (RON) 92.0</t>
  </si>
  <si>
    <t>Wet switchgrass</t>
  </si>
  <si>
    <t>Biomass handling</t>
  </si>
  <si>
    <t>(g-WTW-CO2E/MMBtu LHV)</t>
  </si>
  <si>
    <t>Moisture</t>
  </si>
  <si>
    <t>Motor (MON) 82.0</t>
  </si>
  <si>
    <t>Dried coal</t>
  </si>
  <si>
    <t>Slag handling</t>
  </si>
  <si>
    <t>LCA carbon comparison to petroleum-derived gasoline</t>
  </si>
  <si>
    <t>Ash</t>
  </si>
  <si>
    <t>Reid vapor pressure, kPa</t>
  </si>
  <si>
    <t>Dried switchgrass</t>
  </si>
  <si>
    <t>ASU</t>
  </si>
  <si>
    <t>Volatile matter</t>
  </si>
  <si>
    <t>Heating value (LHV) kJ/kg</t>
  </si>
  <si>
    <t>Air feed containing</t>
  </si>
  <si>
    <t>Syngas recycle compressor</t>
  </si>
  <si>
    <t>Plant Output</t>
  </si>
  <si>
    <t>Fixed carbon</t>
  </si>
  <si>
    <t>Aromatics (% vol)</t>
  </si>
  <si>
    <r>
      <t>95 vol% O</t>
    </r>
    <r>
      <rPr>
        <b/>
        <vertAlign val="subscript"/>
        <sz val="10"/>
        <color theme="1"/>
        <rFont val="Arial"/>
        <family val="2"/>
      </rPr>
      <t>2</t>
    </r>
    <r>
      <rPr>
        <b/>
        <sz val="10"/>
        <color theme="1"/>
        <rFont val="Arial"/>
        <family val="2"/>
      </rPr>
      <t xml:space="preserve"> to gasifier</t>
    </r>
    <r>
      <rPr>
        <sz val="8"/>
        <color theme="1"/>
        <rFont val="Times New Roman"/>
        <family val="1"/>
      </rPr>
      <t> </t>
    </r>
  </si>
  <si>
    <t>Incinerator air blower</t>
  </si>
  <si>
    <t>Olefins (% vol)</t>
  </si>
  <si>
    <r>
      <t>(Air feed with 95 vol% O</t>
    </r>
    <r>
      <rPr>
        <b/>
        <vertAlign val="subscript"/>
        <sz val="10"/>
        <color theme="1"/>
        <rFont val="Arial"/>
        <family val="2"/>
      </rPr>
      <t>2</t>
    </r>
    <r>
      <rPr>
        <b/>
        <sz val="10"/>
        <color theme="1"/>
        <rFont val="Arial"/>
        <family val="2"/>
      </rPr>
      <t>) / lb of dry fuel</t>
    </r>
  </si>
  <si>
    <t>Direct-fired boiler air blower</t>
  </si>
  <si>
    <t>Gas Turbine Power()</t>
  </si>
  <si>
    <r>
      <t>kW</t>
    </r>
    <r>
      <rPr>
        <vertAlign val="subscript"/>
        <sz val="10"/>
        <color theme="1"/>
        <rFont val="Arial"/>
        <family val="2"/>
      </rPr>
      <t>e</t>
    </r>
  </si>
  <si>
    <t>HHV, Btu/lb</t>
  </si>
  <si>
    <t>Durene content (%wt)</t>
  </si>
  <si>
    <t>Steam to gasifier</t>
  </si>
  <si>
    <t>Flash bottoms pump</t>
  </si>
  <si>
    <t>Steam Turbine Power</t>
  </si>
  <si>
    <t>LHV, Btu/lb</t>
  </si>
  <si>
    <t>Benzene (% vol)</t>
  </si>
  <si>
    <r>
      <t>Air feed with 95 vol% O</t>
    </r>
    <r>
      <rPr>
        <b/>
        <vertAlign val="subscript"/>
        <sz val="10"/>
        <color theme="1"/>
        <rFont val="Arial"/>
        <family val="2"/>
      </rPr>
      <t>2</t>
    </r>
    <r>
      <rPr>
        <b/>
        <sz val="10"/>
        <color theme="1"/>
        <rFont val="Arial"/>
        <family val="2"/>
      </rPr>
      <t xml:space="preserve"> going to Claus</t>
    </r>
  </si>
  <si>
    <t>Scrubber pumps</t>
  </si>
  <si>
    <t>Ultimate Analysis (weight %)</t>
  </si>
  <si>
    <t>Sulfur (ppm)</t>
  </si>
  <si>
    <t>Air for coal drying</t>
  </si>
  <si>
    <t>Rectisol auxiliary</t>
  </si>
  <si>
    <t>Auxiliary Load</t>
  </si>
  <si>
    <t>T50 (°F)</t>
  </si>
  <si>
    <r>
      <t>N</t>
    </r>
    <r>
      <rPr>
        <b/>
        <vertAlign val="subscript"/>
        <sz val="10"/>
        <color theme="1"/>
        <rFont val="Arial"/>
        <family val="2"/>
      </rPr>
      <t>2</t>
    </r>
    <r>
      <rPr>
        <b/>
        <sz val="10"/>
        <color theme="1"/>
        <rFont val="Arial"/>
        <family val="2"/>
      </rPr>
      <t xml:space="preserve"> to coal drying</t>
    </r>
  </si>
  <si>
    <t>Claus plant auxiliary</t>
  </si>
  <si>
    <t>Condensate Pumps</t>
  </si>
  <si>
    <t>Carbon</t>
  </si>
  <si>
    <t>T90 (°F)</t>
  </si>
  <si>
    <t>Air to direct-fired boiler</t>
  </si>
  <si>
    <r>
      <t>CO</t>
    </r>
    <r>
      <rPr>
        <b/>
        <vertAlign val="subscript"/>
        <sz val="10"/>
        <color theme="1"/>
        <rFont val="Arial"/>
        <family val="2"/>
      </rPr>
      <t>2</t>
    </r>
    <r>
      <rPr>
        <b/>
        <sz val="10"/>
        <color theme="1"/>
        <rFont val="Arial"/>
        <family val="2"/>
      </rPr>
      <t xml:space="preserve"> compressor auxiliary</t>
    </r>
  </si>
  <si>
    <r>
      <t>9000</t>
    </r>
    <r>
      <rPr>
        <sz val="8"/>
        <color theme="1"/>
        <rFont val="Times New Roman"/>
        <family val="1"/>
      </rPr>
      <t> </t>
    </r>
  </si>
  <si>
    <t>Boiler Feedwater Pumps</t>
  </si>
  <si>
    <t>Hydrogen</t>
  </si>
  <si>
    <t>Total makeup water</t>
  </si>
  <si>
    <t>Amine System Auxiliaries</t>
  </si>
  <si>
    <t>Nitrogen</t>
  </si>
  <si>
    <t>Middle Products</t>
  </si>
  <si>
    <t>Raw syngas from gasifier to scrubber</t>
  </si>
  <si>
    <t>Syngas compressor</t>
  </si>
  <si>
    <r>
      <t>NGCC CO</t>
    </r>
    <r>
      <rPr>
        <vertAlign val="subscript"/>
        <sz val="10"/>
        <color theme="1"/>
        <rFont val="Arial"/>
        <family val="2"/>
      </rPr>
      <t>2</t>
    </r>
    <r>
      <rPr>
        <sz val="10"/>
        <color theme="1"/>
        <rFont val="Arial"/>
        <family val="2"/>
      </rPr>
      <t xml:space="preserve"> Compression</t>
    </r>
  </si>
  <si>
    <t>Chlorine</t>
  </si>
  <si>
    <t>Clean syngas for methanol production</t>
  </si>
  <si>
    <t>Recycle gas compressor</t>
  </si>
  <si>
    <t>Circulating Water Pump</t>
  </si>
  <si>
    <t>Sulfur</t>
  </si>
  <si>
    <t>Methanol for MTG</t>
  </si>
  <si>
    <r>
      <t>Raw CH</t>
    </r>
    <r>
      <rPr>
        <b/>
        <vertAlign val="subscript"/>
        <sz val="10"/>
        <color theme="1"/>
        <rFont val="Arial"/>
        <family val="2"/>
      </rPr>
      <t>3</t>
    </r>
    <r>
      <rPr>
        <b/>
        <sz val="10"/>
        <color theme="1"/>
        <rFont val="Arial"/>
        <family val="2"/>
      </rPr>
      <t>OH pump</t>
    </r>
  </si>
  <si>
    <t>Ground Water Pumps</t>
  </si>
  <si>
    <t>Methanol for Rectisol makeup</t>
  </si>
  <si>
    <t>Cooling Tower Fans</t>
  </si>
  <si>
    <t>Oxygen</t>
  </si>
  <si>
    <r>
      <t>H</t>
    </r>
    <r>
      <rPr>
        <b/>
        <vertAlign val="subscript"/>
        <sz val="10"/>
        <color theme="1"/>
        <rFont val="Arial"/>
        <family val="2"/>
      </rPr>
      <t>2</t>
    </r>
    <r>
      <rPr>
        <b/>
        <sz val="10"/>
        <color theme="1"/>
        <rFont val="Arial"/>
        <family val="2"/>
      </rPr>
      <t xml:space="preserve"> recovered from purge gas by PSA</t>
    </r>
  </si>
  <si>
    <t>Aromatic pump</t>
  </si>
  <si>
    <t>SCR</t>
  </si>
  <si>
    <r>
      <t>Oxygen</t>
    </r>
    <r>
      <rPr>
        <b/>
        <i/>
        <vertAlign val="superscript"/>
        <sz val="10"/>
        <color theme="1"/>
        <rFont val="Arial"/>
        <family val="2"/>
      </rPr>
      <t>a</t>
    </r>
  </si>
  <si>
    <t>Fuel gas</t>
  </si>
  <si>
    <r>
      <t>H</t>
    </r>
    <r>
      <rPr>
        <b/>
        <vertAlign val="subscript"/>
        <sz val="10"/>
        <color theme="1"/>
        <rFont val="Arial"/>
        <family val="2"/>
      </rPr>
      <t>2</t>
    </r>
    <r>
      <rPr>
        <b/>
        <sz val="10"/>
        <color theme="1"/>
        <rFont val="Arial"/>
        <family val="2"/>
      </rPr>
      <t xml:space="preserve"> recycle compressor</t>
    </r>
  </si>
  <si>
    <t>Gas Turbine Auxiliaries</t>
  </si>
  <si>
    <t>(for coal drying)</t>
  </si>
  <si>
    <r>
      <t>H</t>
    </r>
    <r>
      <rPr>
        <b/>
        <vertAlign val="subscript"/>
        <sz val="10"/>
        <color theme="1"/>
        <rFont val="Arial"/>
        <family val="2"/>
      </rPr>
      <t>2</t>
    </r>
    <r>
      <rPr>
        <b/>
        <sz val="10"/>
        <color theme="1"/>
        <rFont val="Arial"/>
        <family val="2"/>
      </rPr>
      <t xml:space="preserve"> compressor</t>
    </r>
  </si>
  <si>
    <t>Steam Turbine Auxiliaries</t>
  </si>
  <si>
    <t>Ash Mineral Analysis (weight %)</t>
  </si>
  <si>
    <t>Flash gas</t>
  </si>
  <si>
    <r>
      <t>Miscellaneous Balance of Plant</t>
    </r>
    <r>
      <rPr>
        <vertAlign val="superscript"/>
        <sz val="10"/>
        <color theme="1"/>
        <rFont val="Arial"/>
        <family val="2"/>
      </rPr>
      <t>2</t>
    </r>
  </si>
  <si>
    <t>Silica</t>
  </si>
  <si>
    <t>Transformer Losses</t>
  </si>
  <si>
    <t>Aluminum oxide</t>
  </si>
  <si>
    <t>Tail gas from Claus unit (for coal drying)</t>
  </si>
  <si>
    <t>Water treatment</t>
  </si>
  <si>
    <t>Total Gasification + MTG auxiliary power</t>
  </si>
  <si>
    <t>Titanium dioxide</t>
  </si>
  <si>
    <t>PSA exhaust (for coal drying and power Generation)</t>
  </si>
  <si>
    <t>Air cooler fans</t>
  </si>
  <si>
    <r>
      <t>kW</t>
    </r>
    <r>
      <rPr>
        <b/>
        <vertAlign val="subscript"/>
        <sz val="10"/>
        <color theme="1"/>
        <rFont val="Arial"/>
        <family val="2"/>
      </rPr>
      <t>e</t>
    </r>
  </si>
  <si>
    <t>Iron oxide</t>
  </si>
  <si>
    <t>Final Products</t>
  </si>
  <si>
    <t>Circulating water pump</t>
  </si>
  <si>
    <t>Plant Performance</t>
  </si>
  <si>
    <t>Calcium oxide</t>
  </si>
  <si>
    <t>LPG</t>
  </si>
  <si>
    <t>Boiler feedwater pump</t>
  </si>
  <si>
    <t>Net Plant Power</t>
  </si>
  <si>
    <t>Magnesium oxide</t>
  </si>
  <si>
    <r>
      <t>Sulfur (S</t>
    </r>
    <r>
      <rPr>
        <b/>
        <vertAlign val="subscript"/>
        <sz val="10"/>
        <color theme="1"/>
        <rFont val="Arial"/>
        <family val="2"/>
      </rPr>
      <t>8</t>
    </r>
    <r>
      <rPr>
        <b/>
        <sz val="10"/>
        <color theme="1"/>
        <rFont val="Arial"/>
        <family val="2"/>
      </rPr>
      <t>)</t>
    </r>
  </si>
  <si>
    <t>Cooling tower fans</t>
  </si>
  <si>
    <t>Plant Capacity Factor</t>
  </si>
  <si>
    <t>Sodium oxide</t>
  </si>
  <si>
    <r>
      <t>CO</t>
    </r>
    <r>
      <rPr>
        <b/>
        <vertAlign val="subscript"/>
        <sz val="10"/>
        <color theme="1"/>
        <rFont val="Arial"/>
        <family val="2"/>
      </rPr>
      <t>2</t>
    </r>
  </si>
  <si>
    <t>Steam turbine auxiliary</t>
  </si>
  <si>
    <t>Natural Gas Feed Flow</t>
  </si>
  <si>
    <t>20,387 (44,946)</t>
  </si>
  <si>
    <t>18,429 (40,628)</t>
  </si>
  <si>
    <t>12,015 (26,489)</t>
  </si>
  <si>
    <t>kg/hr (lb/hr)</t>
  </si>
  <si>
    <t>Potassium oxide</t>
  </si>
  <si>
    <t>Water discharge</t>
  </si>
  <si>
    <t>Miscellaneous BOP</t>
  </si>
  <si>
    <r>
      <t>Thermal Input (HHV)</t>
    </r>
    <r>
      <rPr>
        <vertAlign val="superscript"/>
        <sz val="10"/>
        <color theme="1"/>
        <rFont val="Arial"/>
        <family val="2"/>
      </rPr>
      <t>1</t>
    </r>
  </si>
  <si>
    <r>
      <t>kW</t>
    </r>
    <r>
      <rPr>
        <vertAlign val="subscript"/>
        <sz val="10"/>
        <color theme="1"/>
        <rFont val="Arial"/>
        <family val="2"/>
      </rPr>
      <t>t</t>
    </r>
  </si>
  <si>
    <t>Phosphorus pentoxide</t>
  </si>
  <si>
    <r>
      <t>Thermal Input (LHV)</t>
    </r>
    <r>
      <rPr>
        <vertAlign val="superscript"/>
        <sz val="10"/>
        <color theme="1"/>
        <rFont val="Arial"/>
        <family val="2"/>
      </rPr>
      <t>1</t>
    </r>
  </si>
  <si>
    <t>Sulfur trioxide</t>
  </si>
  <si>
    <t>Total Gasification + MTG plants</t>
  </si>
  <si>
    <t>Condenser Duty</t>
  </si>
  <si>
    <t>1,730 (1,640)</t>
  </si>
  <si>
    <t>1,741 (1,650)</t>
  </si>
  <si>
    <t>1,656 (1,570)</t>
  </si>
  <si>
    <t>GJ/hr (MMBtu/hr)</t>
  </si>
  <si>
    <t>Barium oxide</t>
  </si>
  <si>
    <t>Raw Water Withdrawal</t>
  </si>
  <si>
    <t>42.1 (11,109)</t>
  </si>
  <si>
    <t>47.0 (12,413)</t>
  </si>
  <si>
    <r>
      <t>m</t>
    </r>
    <r>
      <rPr>
        <vertAlign val="superscript"/>
        <sz val="10"/>
        <color theme="1"/>
        <rFont val="Arial"/>
        <family val="2"/>
      </rPr>
      <t>3</t>
    </r>
    <r>
      <rPr>
        <sz val="10"/>
        <color theme="1"/>
        <rFont val="Arial"/>
        <family val="2"/>
      </rPr>
      <t>/min (gpm)</t>
    </r>
  </si>
  <si>
    <t>Strontium oxide</t>
  </si>
  <si>
    <t>Raw Water Consumption</t>
  </si>
  <si>
    <t>18.9 (4,994)</t>
  </si>
  <si>
    <t>25.5 (6,733)</t>
  </si>
  <si>
    <t>Manganese dioxide</t>
  </si>
  <si>
    <t>Inputs</t>
  </si>
  <si>
    <r>
      <t>Unknown</t>
    </r>
    <r>
      <rPr>
        <b/>
        <vertAlign val="superscript"/>
        <sz val="10"/>
        <color theme="1"/>
        <rFont val="Arial"/>
        <family val="2"/>
      </rPr>
      <t>a</t>
    </r>
  </si>
  <si>
    <t>Natural Gas</t>
  </si>
  <si>
    <t>kg/hr</t>
  </si>
  <si>
    <t>Gasoline Product (921)</t>
  </si>
  <si>
    <t>lbm/hr</t>
  </si>
  <si>
    <r>
      <t>Trace Components (ppm</t>
    </r>
    <r>
      <rPr>
        <b/>
        <i/>
        <vertAlign val="superscript"/>
        <sz val="10"/>
        <color theme="1"/>
        <rFont val="Arial"/>
        <family val="2"/>
      </rPr>
      <t>b</t>
    </r>
    <r>
      <rPr>
        <b/>
        <sz val="10"/>
        <color theme="1"/>
        <rFont val="Arial"/>
        <family val="2"/>
      </rPr>
      <t>)</t>
    </r>
  </si>
  <si>
    <t>LPG Product (903)</t>
  </si>
  <si>
    <r>
      <t>Mercury</t>
    </r>
    <r>
      <rPr>
        <b/>
        <i/>
        <vertAlign val="superscript"/>
        <sz val="10"/>
        <color theme="1"/>
        <rFont val="Arial"/>
        <family val="2"/>
      </rPr>
      <t>c</t>
    </r>
    <r>
      <rPr>
        <b/>
        <sz val="10"/>
        <color theme="1"/>
        <rFont val="Arial"/>
        <family val="2"/>
      </rPr>
      <t xml:space="preserve"> </t>
    </r>
  </si>
  <si>
    <t>---</t>
  </si>
  <si>
    <t>Hydrogen Rich Fuel Gas (920)</t>
  </si>
  <si>
    <t>CO2 - Stack Gas - Methanol</t>
  </si>
  <si>
    <t>lb-mol/hr</t>
  </si>
  <si>
    <t>CO2 - Stack Gas - Coal/Biomass Drying</t>
  </si>
  <si>
    <t>NGCC Stack</t>
  </si>
  <si>
    <t>lb-mol stack/hr</t>
  </si>
  <si>
    <t>CO2 - Stack emission</t>
  </si>
  <si>
    <t>lb-mol/lb-mol stack</t>
  </si>
  <si>
    <t>CO2 - HP - Rectisol</t>
  </si>
  <si>
    <t>CO2 - Stack Gas - Rectisol</t>
  </si>
  <si>
    <t>NGCC CO2 product</t>
  </si>
  <si>
    <t>CO2 - amine capture</t>
  </si>
  <si>
    <t>CO2 - HP - NGCC Amine</t>
  </si>
  <si>
    <t>CO2 - Stack Gas - NGCC Amine</t>
  </si>
  <si>
    <t>lbm CO2/hr</t>
  </si>
  <si>
    <t>CO2 Product</t>
  </si>
  <si>
    <t>CO2 Emissions</t>
  </si>
  <si>
    <t>Total CO2</t>
  </si>
  <si>
    <t>From Case 13 stream 4, NGCC Plant, Bituminous baseline</t>
  </si>
  <si>
    <t>CO2</t>
  </si>
  <si>
    <t>lb-mol/lb-mol</t>
  </si>
  <si>
    <t>Air</t>
  </si>
  <si>
    <t>lb-mol co2/hr</t>
  </si>
  <si>
    <t>lbm/lbm</t>
  </si>
  <si>
    <t>From Case 14 stream 4, NGCC Plant, Bituminous baseline</t>
  </si>
  <si>
    <t>PRB</t>
  </si>
  <si>
    <t>Outputs</t>
  </si>
  <si>
    <t>SG_yield</t>
  </si>
  <si>
    <t>LU_IL</t>
  </si>
  <si>
    <t>CO2_saline</t>
  </si>
  <si>
    <t>CO2_air</t>
  </si>
  <si>
    <t>Per kg of gasoline basis</t>
  </si>
  <si>
    <t>kg/kg</t>
  </si>
  <si>
    <t>IL Land Use - Exp</t>
  </si>
  <si>
    <t>sqm/kg</t>
  </si>
  <si>
    <t>IL Land Use - Low</t>
  </si>
  <si>
    <t>IL Land Use - High</t>
  </si>
  <si>
    <t>90% Capacity Factor (see page 25 of report)</t>
  </si>
  <si>
    <t>30 year Plant Life (see Table 3-5)</t>
  </si>
  <si>
    <t>Biomass Yield</t>
  </si>
  <si>
    <t>Mean</t>
  </si>
  <si>
    <t>Min</t>
  </si>
  <si>
    <t>Max</t>
  </si>
  <si>
    <t>Cornbelt</t>
  </si>
  <si>
    <t>Note: These yields are based on small test plots, RAND recommends a reduction by 30% to account for scale up</t>
  </si>
  <si>
    <t>Mountain</t>
  </si>
  <si>
    <t xml:space="preserve">These values account for the 30% loss factor </t>
  </si>
  <si>
    <t>ton</t>
  </si>
  <si>
    <t>acre</t>
  </si>
  <si>
    <t>sqm</t>
  </si>
  <si>
    <t>Switchgrass Moisture (Table 4-3)</t>
  </si>
  <si>
    <t>As Harvested/Received</t>
  </si>
  <si>
    <t>As Fed</t>
  </si>
  <si>
    <t>Low</t>
  </si>
  <si>
    <t>Exp</t>
  </si>
  <si>
    <t>High</t>
  </si>
  <si>
    <t>(GHG, not parameter value)</t>
  </si>
  <si>
    <t>Illinois</t>
  </si>
  <si>
    <t>Nat_gas</t>
  </si>
  <si>
    <t>100% coal feedstock with CO2 capture</t>
  </si>
  <si>
    <t>70% coal, 30% switchgrass feedstock with CO2 capture</t>
  </si>
  <si>
    <t>100% coal feedstock without CO2 capture</t>
  </si>
  <si>
    <t>[kg/kg] Powder River Basin coal feedstock input</t>
  </si>
  <si>
    <t>[kg/kg] Switchgrass feedstock input</t>
  </si>
  <si>
    <t>[kg/kg] Natural gas combusted in a NGCC unit</t>
  </si>
  <si>
    <t>[kg/kg] LPG coproduct</t>
  </si>
  <si>
    <t>[kg/kg] Sulfur coproduct</t>
  </si>
  <si>
    <t>PRB coal</t>
  </si>
  <si>
    <t>Natural gas burned in NGCC</t>
  </si>
  <si>
    <t>[Technosphere]  PRB coal input</t>
  </si>
  <si>
    <t>[Technosphere]  Switchgrass input</t>
  </si>
  <si>
    <t>[Technosphere]  Natural gas burned in NGCC</t>
  </si>
  <si>
    <t>[Technosphere]  Land use in Illinois from growing switchgrass</t>
  </si>
  <si>
    <t>LU_expected</t>
  </si>
  <si>
    <t>LU_low</t>
  </si>
  <si>
    <t>LU_high</t>
  </si>
  <si>
    <t>Natural gas</t>
  </si>
  <si>
    <t>Baseline Analysis of Subbituminous Coal and Biomass to Gasoline (Indirect Liquefaction by Methanol Synthesis)</t>
  </si>
  <si>
    <t>NETL</t>
  </si>
  <si>
    <t>2013</t>
  </si>
  <si>
    <t xml:space="preserve">NETL. (2013). Baseline Analysis of Subbituminous Coal and Biomass to Gasoline (Indirect Liquefaction by Methanol Synthesis).   </t>
  </si>
  <si>
    <t>Captured and compressed carbon dioxide, which will be injected into a saline formation</t>
  </si>
  <si>
    <t>[kg/kg] Carbon dioxide captured, compressed, and ready to be transported for storage in a saline formation</t>
  </si>
  <si>
    <t>[kg/kg] Carbon dioxide released to the air from combustion and process sources</t>
  </si>
  <si>
    <t>[sqm/kg] sqm land use change in Illinois per kg gasoline</t>
  </si>
  <si>
    <t>FT Gasoline</t>
  </si>
  <si>
    <t>United States</t>
  </si>
  <si>
    <t>N/A</t>
  </si>
  <si>
    <t>FT LPG [Valuable substance]</t>
  </si>
  <si>
    <t>Sulfur [Valuable substance]</t>
  </si>
  <si>
    <t>LPG is coproduced with gasoline</t>
  </si>
  <si>
    <t>Sulfur is coproduced through recovery by the claus process</t>
  </si>
  <si>
    <t>Plant Feedstock Data</t>
  </si>
  <si>
    <t>Information from the report on the feedstocks and carbon dioxide flows</t>
  </si>
  <si>
    <t>Parameter values for switchgrass</t>
  </si>
  <si>
    <t>Switchgrass (NETL) [Renewable primary products]</t>
  </si>
  <si>
    <t>Land use area, IL, no reversion [Land use]</t>
  </si>
  <si>
    <t>Carbon dioxide [Inorganic intermediate products]</t>
  </si>
  <si>
    <t>1,2</t>
  </si>
  <si>
    <t>This unit process is composed of this document and the file, DF_Stage3_O_Coal_to_Methanol_to_Gasoline_2013.01.docx, which provides additional details regarding calculations, data quality, and references as relevant.</t>
  </si>
  <si>
    <t>Plant_performance</t>
  </si>
  <si>
    <t>Plant feedstock, products, and emissions are normalized to 1 kg of gasoline</t>
  </si>
  <si>
    <t xml:space="preserve">Calculating Uncertainty in Biomass Emissions Model, Version 2.0 (CUBE 2.0): Model and Documentation. </t>
  </si>
  <si>
    <t>2011</t>
  </si>
  <si>
    <t>Pittsburgh, PA</t>
  </si>
  <si>
    <t>http://www.netl.doe.gov/energy-analyses/refshelf/PubDetails.aspx?Action=View&amp;PubId=409.</t>
  </si>
  <si>
    <t>NETL. (2011). Calculating Uncertainty in Biomass Emissions Model, Version 2.0 (CUBE 2.0): Model and Documentation. (DOE/NETL-2012/1538). Pittsburgh, PA: National Energy Technology Laboratory Retrieved from http://www.netl.doe.gov/energy-analyses/refshelf/PubDetails.aspx?Action=View&amp;PubId=409.</t>
  </si>
  <si>
    <t>Flow</t>
  </si>
  <si>
    <t>Notes</t>
  </si>
  <si>
    <t>Illinois (Cornbelt)</t>
  </si>
  <si>
    <t>Commerical Yields - Scaled Up</t>
  </si>
  <si>
    <t>dry tons/acre</t>
  </si>
  <si>
    <t>75th Percentile</t>
  </si>
  <si>
    <t>25th Percentile</t>
  </si>
  <si>
    <t>dry kg/acre-yr</t>
  </si>
  <si>
    <t>Source: CUBE 2.0 - Switchgrass Yield By Region (dry tons/acre)</t>
  </si>
  <si>
    <t>Appalachian</t>
  </si>
  <si>
    <t>Delta</t>
  </si>
  <si>
    <t>Lake States</t>
  </si>
  <si>
    <t>Northeast</t>
  </si>
  <si>
    <t>Northern Plains</t>
  </si>
  <si>
    <t>Southeast</t>
  </si>
  <si>
    <t>Southern Plains</t>
  </si>
  <si>
    <t>Pacific</t>
  </si>
  <si>
    <t>5th Percentile</t>
  </si>
  <si>
    <t>50th Percentile</t>
  </si>
  <si>
    <t>95th Percentile</t>
  </si>
  <si>
    <t>Median</t>
  </si>
  <si>
    <t>Std. Dev.</t>
  </si>
  <si>
    <t>Assumption [1]</t>
  </si>
  <si>
    <t>Assume 90% capacity factor</t>
  </si>
  <si>
    <t>Midwest</t>
  </si>
  <si>
    <t>This unit process provides a summary of relevant input and output flows associated with the indirect liquefaction of coal and switchgrass by the C-MTG process. In this process the feedstocks are gasified, the syngas is reformed to produce methanol, and the methanol is converted to gasoline. The pure stream of carbon dioxide produced allows for carbon capture.</t>
  </si>
  <si>
    <t>The conversion of coal or coal and switchgrass to methanol and then to gasoline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</si>
</sst>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_(* #,##0_);_(* \(#,##0\);_(* &quot;-&quot;??_);_(@_)"/>
    <numFmt numFmtId="175" formatCode="0_)"/>
    <numFmt numFmtId="176" formatCode="0.0"/>
  </numFmts>
  <fonts count="60"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9"/>
      <color indexed="81"/>
      <name val="Tahoma"/>
      <family val="2"/>
    </font>
    <font>
      <sz val="9"/>
      <color indexed="81"/>
      <name val="Tahoma"/>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8"/>
      <color theme="1"/>
      <name val="Times New Roman"/>
      <family val="1"/>
    </font>
    <font>
      <b/>
      <vertAlign val="subscript"/>
      <sz val="10"/>
      <color theme="1"/>
      <name val="Arial"/>
      <family val="2"/>
    </font>
    <font>
      <vertAlign val="subscript"/>
      <sz val="10"/>
      <color theme="1"/>
      <name val="Arial"/>
      <family val="2"/>
    </font>
    <font>
      <b/>
      <i/>
      <vertAlign val="superscript"/>
      <sz val="10"/>
      <color theme="1"/>
      <name val="Arial"/>
      <family val="2"/>
    </font>
    <font>
      <u/>
      <sz val="10"/>
      <color theme="1"/>
      <name val="Arial"/>
      <family val="2"/>
    </font>
    <font>
      <vertAlign val="superscript"/>
      <sz val="10"/>
      <color theme="1"/>
      <name val="Arial"/>
      <family val="2"/>
    </font>
    <font>
      <b/>
      <vertAlign val="superscript"/>
      <sz val="10"/>
      <color theme="1"/>
      <name val="Arial"/>
      <family val="2"/>
    </font>
    <font>
      <sz val="10"/>
      <name val="Helv"/>
      <family val="2"/>
    </font>
    <font>
      <i/>
      <sz val="11"/>
      <color theme="1"/>
      <name val="Calibri"/>
      <family val="2"/>
      <scheme val="minor"/>
    </font>
  </fonts>
  <fills count="4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rgb="FF8DB3E2"/>
        <bgColor indexed="64"/>
      </patternFill>
    </fill>
  </fills>
  <borders count="61">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s>
  <cellStyleXfs count="103">
    <xf numFmtId="0" fontId="0" fillId="0" borderId="0"/>
    <xf numFmtId="43" fontId="1" fillId="0" borderId="0" applyFont="0" applyFill="0" applyBorder="0" applyAlignment="0" applyProtection="0"/>
    <xf numFmtId="0" fontId="4" fillId="0" borderId="0"/>
    <xf numFmtId="0" fontId="23" fillId="0" borderId="0" applyNumberFormat="0" applyFill="0" applyBorder="0" applyAlignment="0" applyProtection="0">
      <alignment vertical="top"/>
      <protection locked="0"/>
    </xf>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31" fillId="21"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2"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2" fillId="26"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33" borderId="0" applyNumberFormat="0" applyBorder="0" applyAlignment="0" applyProtection="0"/>
    <xf numFmtId="0" fontId="33" fillId="17" borderId="0" applyNumberFormat="0" applyBorder="0" applyAlignment="0" applyProtection="0"/>
    <xf numFmtId="0" fontId="34" fillId="34" borderId="43" applyNumberFormat="0" applyAlignment="0" applyProtection="0"/>
    <xf numFmtId="0" fontId="35" fillId="35" borderId="44"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6" fillId="0" borderId="0" applyFont="0" applyFill="0" applyBorder="0" applyAlignment="0" applyProtection="0">
      <alignment vertical="center"/>
    </xf>
    <xf numFmtId="0" fontId="36" fillId="0" borderId="0" applyNumberFormat="0" applyFill="0" applyBorder="0" applyAlignment="0" applyProtection="0"/>
    <xf numFmtId="0" fontId="37" fillId="18" borderId="0" applyNumberFormat="0" applyBorder="0" applyAlignment="0" applyProtection="0"/>
    <xf numFmtId="0" fontId="38" fillId="0" borderId="45" applyNumberFormat="0" applyFill="0" applyAlignment="0" applyProtection="0"/>
    <xf numFmtId="0" fontId="39" fillId="0" borderId="46" applyNumberFormat="0" applyFill="0" applyAlignment="0" applyProtection="0"/>
    <xf numFmtId="0" fontId="40" fillId="0" borderId="47" applyNumberFormat="0" applyFill="0" applyAlignment="0" applyProtection="0"/>
    <xf numFmtId="0" fontId="40" fillId="0" borderId="0" applyNumberFormat="0" applyFill="0" applyBorder="0" applyAlignment="0" applyProtection="0"/>
    <xf numFmtId="0" fontId="41" fillId="0" borderId="0" applyNumberFormat="0" applyFill="0" applyBorder="0" applyAlignment="0" applyProtection="0">
      <alignment vertical="top"/>
      <protection locked="0"/>
    </xf>
    <xf numFmtId="0" fontId="42" fillId="21" borderId="43" applyNumberFormat="0" applyAlignment="0" applyProtection="0"/>
    <xf numFmtId="0" fontId="43" fillId="0" borderId="48" applyNumberFormat="0" applyFill="0" applyAlignment="0" applyProtection="0"/>
    <xf numFmtId="0" fontId="44" fillId="36" borderId="0" applyNumberFormat="0" applyBorder="0" applyAlignment="0" applyProtection="0"/>
    <xf numFmtId="0" fontId="4" fillId="0" borderId="0"/>
    <xf numFmtId="0" fontId="4" fillId="37" borderId="49" applyNumberFormat="0" applyFont="0" applyAlignment="0" applyProtection="0"/>
    <xf numFmtId="0" fontId="4" fillId="37" borderId="49" applyNumberFormat="0" applyFont="0" applyAlignment="0" applyProtection="0"/>
    <xf numFmtId="0" fontId="45" fillId="34" borderId="50"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1" applyNumberFormat="0" applyProtection="0">
      <alignment horizontal="center" wrapText="1"/>
    </xf>
    <xf numFmtId="0" fontId="6" fillId="38" borderId="52"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3" applyNumberFormat="0">
      <alignment wrapText="1"/>
    </xf>
    <xf numFmtId="0" fontId="4" fillId="40" borderId="53"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6"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7" fillId="0" borderId="0">
      <alignment horizontal="center" vertical="center"/>
    </xf>
    <xf numFmtId="0" fontId="48" fillId="0" borderId="0" applyNumberFormat="0" applyFill="0" applyBorder="0" applyAlignment="0" applyProtection="0"/>
    <xf numFmtId="0" fontId="49" fillId="0" borderId="54" applyNumberFormat="0" applyFill="0" applyAlignment="0" applyProtection="0"/>
    <xf numFmtId="0" fontId="50" fillId="0" borderId="0" applyNumberFormat="0" applyFill="0" applyBorder="0" applyAlignment="0" applyProtection="0"/>
    <xf numFmtId="173" fontId="4" fillId="0" borderId="0">
      <alignment horizontal="center" vertical="center"/>
    </xf>
    <xf numFmtId="173" fontId="4" fillId="0" borderId="0">
      <alignment horizontal="center" vertical="center"/>
    </xf>
    <xf numFmtId="43" fontId="4" fillId="0" borderId="0" applyFont="0" applyFill="0" applyBorder="0" applyAlignment="0" applyProtection="0"/>
    <xf numFmtId="0" fontId="4" fillId="0" borderId="57"/>
    <xf numFmtId="9" fontId="4" fillId="0" borderId="0" applyFont="0" applyFill="0" applyBorder="0" applyAlignment="0" applyProtection="0"/>
    <xf numFmtId="175" fontId="58" fillId="0" borderId="0"/>
    <xf numFmtId="11" fontId="58" fillId="0" borderId="0" applyFont="0" applyFill="0" applyBorder="0" applyAlignment="0" applyProtection="0"/>
  </cellStyleXfs>
  <cellXfs count="437">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7" fillId="5"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15" fillId="0" borderId="16" xfId="0" applyFont="1" applyBorder="1" applyAlignment="1">
      <alignment vertical="top"/>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9"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5"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6" borderId="32" xfId="0" applyNumberFormat="1" applyFont="1" applyFill="1" applyBorder="1"/>
    <xf numFmtId="0" fontId="7" fillId="0" borderId="31" xfId="2" applyFont="1" applyFill="1" applyBorder="1" applyProtection="1">
      <protection locked="0"/>
    </xf>
    <xf numFmtId="2" fontId="15" fillId="6" borderId="32" xfId="0" applyNumberFormat="1" applyFont="1" applyFill="1" applyBorder="1"/>
    <xf numFmtId="0" fontId="4" fillId="0" borderId="31" xfId="2" applyFont="1" applyFill="1" applyBorder="1" applyProtection="1">
      <protection locked="0"/>
    </xf>
    <xf numFmtId="11" fontId="15" fillId="6" borderId="32" xfId="0" applyNumberFormat="1" applyFont="1" applyFill="1" applyBorder="1"/>
    <xf numFmtId="11" fontId="15" fillId="0" borderId="31" xfId="0" applyNumberFormat="1" applyFont="1" applyFill="1" applyBorder="1"/>
    <xf numFmtId="11" fontId="15" fillId="0" borderId="16" xfId="0" applyNumberFormat="1" applyFont="1" applyFill="1" applyBorder="1"/>
    <xf numFmtId="165" fontId="15" fillId="6" borderId="32" xfId="0" applyNumberFormat="1" applyFont="1" applyFill="1" applyBorder="1"/>
    <xf numFmtId="0" fontId="21"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2"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3"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3"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4"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5" fillId="7" borderId="0" xfId="2" applyFont="1" applyFill="1"/>
    <xf numFmtId="0" fontId="4" fillId="7" borderId="0" xfId="2" applyFill="1"/>
    <xf numFmtId="0" fontId="6" fillId="10" borderId="41" xfId="2" applyFont="1" applyFill="1" applyBorder="1" applyAlignment="1">
      <alignment horizontal="center"/>
    </xf>
    <xf numFmtId="0" fontId="26" fillId="0" borderId="41" xfId="2" applyFont="1" applyBorder="1" applyAlignment="1">
      <alignment wrapText="1"/>
    </xf>
    <xf numFmtId="0" fontId="27" fillId="0" borderId="41" xfId="2" applyFont="1" applyBorder="1" applyAlignment="1">
      <alignment wrapText="1"/>
    </xf>
    <xf numFmtId="0" fontId="6" fillId="0" borderId="40" xfId="2" applyFont="1" applyBorder="1" applyAlignment="1">
      <alignment wrapText="1"/>
    </xf>
    <xf numFmtId="0" fontId="6" fillId="0" borderId="0" xfId="2" applyFont="1" applyFill="1" applyBorder="1" applyAlignment="1">
      <alignment wrapText="1"/>
    </xf>
    <xf numFmtId="0" fontId="26" fillId="0" borderId="0" xfId="2" applyFont="1" applyBorder="1" applyAlignment="1">
      <alignment wrapText="1"/>
    </xf>
    <xf numFmtId="0" fontId="25"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8" fillId="0" borderId="0" xfId="0" applyFont="1"/>
    <xf numFmtId="0" fontId="25" fillId="0" borderId="0" xfId="0" applyFont="1" applyFill="1" applyBorder="1" applyAlignment="1">
      <alignment horizontal="left"/>
    </xf>
    <xf numFmtId="0" fontId="29" fillId="0" borderId="0" xfId="0" applyFont="1"/>
    <xf numFmtId="0" fontId="0" fillId="0" borderId="9" xfId="0" applyBorder="1"/>
    <xf numFmtId="0" fontId="0" fillId="0" borderId="25" xfId="0" applyBorder="1"/>
    <xf numFmtId="0" fontId="4" fillId="0" borderId="24"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3" fillId="0" borderId="0" xfId="3" applyFont="1" applyAlignment="1" applyProtection="1"/>
    <xf numFmtId="0" fontId="4" fillId="0" borderId="10" xfId="2" applyFont="1" applyFill="1" applyBorder="1" applyAlignment="1">
      <alignment horizontal="center" vertical="center" wrapText="1"/>
    </xf>
    <xf numFmtId="0" fontId="30" fillId="41" borderId="55" xfId="0" applyFont="1" applyFill="1" applyBorder="1" applyAlignment="1">
      <alignment horizontal="center" vertical="center" wrapText="1"/>
    </xf>
    <xf numFmtId="0" fontId="30" fillId="41" borderId="4" xfId="0" applyFont="1" applyFill="1" applyBorder="1" applyAlignment="1">
      <alignment horizontal="center" vertical="center" wrapText="1"/>
    </xf>
    <xf numFmtId="0" fontId="15" fillId="41" borderId="55" xfId="0" applyFont="1" applyFill="1" applyBorder="1" applyAlignment="1">
      <alignment horizontal="center" vertical="center"/>
    </xf>
    <xf numFmtId="0" fontId="30" fillId="41" borderId="29" xfId="0" applyFont="1" applyFill="1" applyBorder="1" applyAlignment="1">
      <alignment horizontal="center" vertical="center"/>
    </xf>
    <xf numFmtId="0" fontId="30" fillId="41" borderId="29" xfId="0" applyFont="1" applyFill="1" applyBorder="1" applyAlignment="1">
      <alignment horizontal="center" vertical="center" wrapText="1"/>
    </xf>
    <xf numFmtId="0" fontId="30" fillId="41" borderId="40" xfId="0" applyFont="1" applyFill="1" applyBorder="1" applyAlignment="1">
      <alignment horizontal="center" vertical="center" wrapText="1"/>
    </xf>
    <xf numFmtId="0" fontId="30"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5" fillId="41" borderId="40" xfId="0" applyFont="1" applyFill="1" applyBorder="1" applyAlignment="1">
      <alignment horizontal="center" vertical="center"/>
    </xf>
    <xf numFmtId="0" fontId="15" fillId="41" borderId="41" xfId="0" applyFont="1" applyFill="1" applyBorder="1" applyAlignment="1">
      <alignment horizontal="center" vertical="center" wrapText="1"/>
    </xf>
    <xf numFmtId="0" fontId="30" fillId="41" borderId="41" xfId="0" applyFont="1" applyFill="1" applyBorder="1" applyAlignment="1">
      <alignment horizontal="center" vertical="center" wrapText="1"/>
    </xf>
    <xf numFmtId="0" fontId="30" fillId="41" borderId="41" xfId="0" applyFont="1" applyFill="1" applyBorder="1" applyAlignment="1">
      <alignment horizontal="center" vertical="center"/>
    </xf>
    <xf numFmtId="0" fontId="30" fillId="0" borderId="41" xfId="0" applyFont="1" applyBorder="1" applyAlignment="1">
      <alignment horizontal="center" vertical="center" wrapText="1"/>
    </xf>
    <xf numFmtId="3" fontId="15" fillId="0" borderId="41" xfId="0" applyNumberFormat="1" applyFont="1" applyBorder="1" applyAlignment="1">
      <alignment horizontal="center" vertical="center" wrapText="1"/>
    </xf>
    <xf numFmtId="0" fontId="30" fillId="0" borderId="40" xfId="0" applyFont="1" applyBorder="1" applyAlignment="1">
      <alignment horizontal="center" vertical="center"/>
    </xf>
    <xf numFmtId="3" fontId="12" fillId="0" borderId="41" xfId="0" applyNumberFormat="1" applyFont="1" applyBorder="1" applyAlignment="1">
      <alignment horizontal="center" vertical="center"/>
    </xf>
    <xf numFmtId="3" fontId="12" fillId="0" borderId="41" xfId="0" applyNumberFormat="1" applyFont="1" applyBorder="1" applyAlignment="1">
      <alignment horizontal="center" vertical="center" wrapText="1"/>
    </xf>
    <xf numFmtId="0" fontId="30" fillId="0" borderId="42" xfId="0" applyFont="1" applyBorder="1" applyAlignment="1">
      <alignment horizontal="center" vertical="center" wrapText="1"/>
    </xf>
    <xf numFmtId="0" fontId="12" fillId="0" borderId="41" xfId="0" applyFont="1" applyBorder="1" applyAlignment="1">
      <alignment horizontal="center" vertical="center"/>
    </xf>
    <xf numFmtId="0" fontId="12" fillId="0" borderId="41" xfId="0" applyFont="1" applyBorder="1" applyAlignment="1">
      <alignment horizontal="center" vertical="center" wrapText="1"/>
    </xf>
    <xf numFmtId="0" fontId="15" fillId="41" borderId="40" xfId="0" applyFont="1" applyFill="1" applyBorder="1" applyAlignment="1">
      <alignment horizontal="right" vertical="center" wrapText="1"/>
    </xf>
    <xf numFmtId="0" fontId="15" fillId="0" borderId="41" xfId="0" applyFont="1" applyBorder="1" applyAlignment="1">
      <alignment vertical="center" wrapText="1"/>
    </xf>
    <xf numFmtId="9" fontId="15" fillId="0" borderId="41" xfId="0" applyNumberFormat="1" applyFont="1" applyBorder="1" applyAlignment="1">
      <alignment vertical="center" wrapText="1"/>
    </xf>
    <xf numFmtId="0" fontId="15" fillId="0" borderId="41" xfId="0" applyFont="1" applyBorder="1" applyAlignment="1">
      <alignment horizontal="left" vertical="center" wrapText="1"/>
    </xf>
    <xf numFmtId="0" fontId="30" fillId="0" borderId="56" xfId="0" applyFont="1" applyBorder="1" applyAlignment="1">
      <alignment horizontal="center" vertical="center" wrapText="1"/>
    </xf>
    <xf numFmtId="3" fontId="15" fillId="0" borderId="41" xfId="0" applyNumberFormat="1" applyFont="1" applyBorder="1" applyAlignment="1">
      <alignment horizontal="center" vertical="center"/>
    </xf>
    <xf numFmtId="0" fontId="30" fillId="41" borderId="40" xfId="0" applyFont="1" applyFill="1" applyBorder="1" applyAlignment="1">
      <alignment horizontal="center" vertical="center"/>
    </xf>
    <xf numFmtId="0" fontId="15" fillId="0" borderId="41" xfId="0" applyFont="1" applyBorder="1" applyAlignment="1">
      <alignment horizontal="center" vertical="center"/>
    </xf>
    <xf numFmtId="0" fontId="15" fillId="0" borderId="40" xfId="0" applyFont="1" applyBorder="1" applyAlignment="1">
      <alignment horizontal="center" vertical="center"/>
    </xf>
    <xf numFmtId="3" fontId="15" fillId="0" borderId="41" xfId="0" applyNumberFormat="1" applyFont="1" applyBorder="1" applyAlignment="1">
      <alignment vertical="center" wrapText="1"/>
    </xf>
    <xf numFmtId="3" fontId="30" fillId="0" borderId="41" xfId="0" applyNumberFormat="1" applyFont="1" applyBorder="1" applyAlignment="1">
      <alignment horizontal="center" vertical="center" wrapText="1"/>
    </xf>
    <xf numFmtId="3" fontId="30" fillId="0" borderId="41" xfId="0" applyNumberFormat="1" applyFont="1" applyBorder="1" applyAlignment="1">
      <alignment horizontal="center" vertical="center"/>
    </xf>
    <xf numFmtId="0" fontId="55" fillId="0" borderId="41" xfId="0" applyFont="1" applyBorder="1" applyAlignment="1">
      <alignment vertical="center" wrapText="1"/>
    </xf>
    <xf numFmtId="0" fontId="30" fillId="0" borderId="41" xfId="0" applyFont="1" applyBorder="1" applyAlignment="1">
      <alignment horizontal="center" vertical="center"/>
    </xf>
    <xf numFmtId="0" fontId="51" fillId="0" borderId="0" xfId="0" applyFont="1" applyAlignment="1">
      <alignment vertical="center"/>
    </xf>
    <xf numFmtId="174" fontId="0" fillId="0" borderId="0" xfId="1" applyNumberFormat="1" applyFont="1"/>
    <xf numFmtId="0" fontId="30" fillId="0" borderId="40" xfId="0" applyFont="1" applyBorder="1" applyAlignment="1">
      <alignment horizontal="right" vertical="center" wrapText="1"/>
    </xf>
    <xf numFmtId="0" fontId="15" fillId="0" borderId="41" xfId="0" applyFont="1" applyBorder="1" applyAlignment="1">
      <alignment horizontal="justify" vertical="center" wrapText="1"/>
    </xf>
    <xf numFmtId="0" fontId="15" fillId="0" borderId="41" xfId="0" applyFont="1" applyBorder="1" applyAlignment="1">
      <alignment horizontal="right" vertical="center" wrapText="1"/>
    </xf>
    <xf numFmtId="1" fontId="0" fillId="0" borderId="0" xfId="0" applyNumberFormat="1"/>
    <xf numFmtId="174" fontId="0" fillId="0" borderId="0" xfId="0" applyNumberFormat="1"/>
    <xf numFmtId="0" fontId="3" fillId="0" borderId="0" xfId="0" applyFont="1"/>
    <xf numFmtId="3" fontId="0" fillId="0" borderId="0" xfId="0" applyNumberFormat="1"/>
    <xf numFmtId="0" fontId="0" fillId="0" borderId="0" xfId="0" applyAlignment="1">
      <alignment horizontal="center"/>
    </xf>
    <xf numFmtId="9" fontId="0" fillId="0" borderId="0" xfId="0" applyNumberFormat="1" applyAlignment="1">
      <alignment horizontal="center"/>
    </xf>
    <xf numFmtId="0" fontId="4" fillId="0" borderId="16" xfId="2" applyFont="1" applyFill="1" applyBorder="1" applyProtection="1">
      <protection locked="0"/>
    </xf>
    <xf numFmtId="176" fontId="15" fillId="0" borderId="16" xfId="0" applyNumberFormat="1" applyFont="1" applyFill="1" applyBorder="1"/>
    <xf numFmtId="0" fontId="4" fillId="0" borderId="58" xfId="2" applyFont="1" applyFill="1" applyBorder="1" applyProtection="1">
      <protection locked="0"/>
    </xf>
    <xf numFmtId="0" fontId="4" fillId="0" borderId="60" xfId="2" applyFont="1" applyFill="1" applyBorder="1" applyProtection="1">
      <protection locked="0"/>
    </xf>
    <xf numFmtId="0" fontId="0" fillId="0" borderId="36" xfId="0" applyBorder="1"/>
    <xf numFmtId="0" fontId="4" fillId="0" borderId="17" xfId="2" applyFont="1" applyBorder="1" applyAlignment="1" applyProtection="1">
      <protection locked="0"/>
    </xf>
    <xf numFmtId="0" fontId="4" fillId="0" borderId="10" xfId="2" applyFont="1" applyBorder="1" applyAlignment="1" applyProtection="1">
      <protection locked="0"/>
    </xf>
    <xf numFmtId="11" fontId="15" fillId="0" borderId="58" xfId="0" applyNumberFormat="1" applyFont="1" applyFill="1" applyBorder="1"/>
    <xf numFmtId="11" fontId="15" fillId="0" borderId="60" xfId="0" applyNumberFormat="1" applyFont="1" applyFill="1" applyBorder="1"/>
    <xf numFmtId="0" fontId="15" fillId="0" borderId="16" xfId="0" applyFont="1" applyFill="1" applyBorder="1"/>
    <xf numFmtId="0" fontId="15" fillId="0" borderId="16" xfId="0" applyFont="1" applyBorder="1"/>
    <xf numFmtId="0" fontId="4" fillId="0" borderId="16" xfId="0" applyFont="1" applyBorder="1"/>
    <xf numFmtId="0" fontId="15" fillId="0" borderId="38" xfId="0" applyFont="1" applyBorder="1" applyProtection="1">
      <protection locked="0"/>
    </xf>
    <xf numFmtId="0" fontId="15" fillId="0" borderId="59" xfId="0" applyFont="1" applyBorder="1" applyProtection="1">
      <protection locked="0"/>
    </xf>
    <xf numFmtId="11" fontId="15" fillId="0" borderId="37" xfId="0" applyNumberFormat="1" applyFont="1" applyBorder="1"/>
    <xf numFmtId="0" fontId="15" fillId="0" borderId="0" xfId="0" applyFont="1" applyAlignment="1">
      <alignment horizontal="left" vertical="top" wrapText="1"/>
    </xf>
    <xf numFmtId="0" fontId="30"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59" fillId="0" borderId="0" xfId="0" applyFont="1"/>
    <xf numFmtId="2" fontId="0" fillId="6" borderId="0" xfId="0" applyNumberFormat="1" applyFill="1"/>
    <xf numFmtId="2" fontId="0" fillId="0" borderId="0" xfId="0" applyNumberFormat="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7" fillId="5" borderId="10" xfId="2" applyFont="1" applyFill="1" applyBorder="1" applyAlignment="1">
      <alignment horizontal="left" vertical="center" wrapText="1"/>
    </xf>
    <xf numFmtId="0" fontId="7" fillId="5" borderId="11" xfId="2" applyFont="1" applyFill="1" applyBorder="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7" fillId="0" borderId="16" xfId="0" applyFont="1" applyBorder="1" applyAlignment="1" applyProtection="1">
      <alignment horizontal="left" vertical="top" wrapText="1"/>
      <protection locked="0"/>
    </xf>
    <xf numFmtId="0" fontId="6" fillId="3" borderId="16" xfId="2" applyFont="1" applyFill="1" applyBorder="1" applyAlignment="1">
      <alignment horizontal="center"/>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20"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9"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20" fillId="0" borderId="35" xfId="0" applyFont="1" applyFill="1" applyBorder="1" applyAlignment="1">
      <alignment horizontal="center"/>
    </xf>
    <xf numFmtId="0" fontId="20" fillId="0" borderId="10" xfId="0" applyFont="1" applyFill="1" applyBorder="1" applyAlignment="1">
      <alignment horizontal="center"/>
    </xf>
    <xf numFmtId="0" fontId="20" fillId="0" borderId="11" xfId="0" applyFont="1" applyFill="1" applyBorder="1" applyAlignment="1">
      <alignment horizontal="center"/>
    </xf>
    <xf numFmtId="0" fontId="3" fillId="0" borderId="10" xfId="0" applyFont="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9" xfId="2" applyFont="1" applyFill="1" applyBorder="1" applyAlignment="1">
      <alignment horizontal="center" wrapText="1"/>
    </xf>
    <xf numFmtId="0" fontId="6" fillId="10" borderId="40"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9" xfId="2" applyFont="1" applyBorder="1" applyAlignment="1">
      <alignment horizontal="center" wrapText="1"/>
    </xf>
    <xf numFmtId="0" fontId="6" fillId="0" borderId="42" xfId="2" applyFont="1" applyBorder="1" applyAlignment="1">
      <alignment horizontal="center" wrapText="1"/>
    </xf>
    <xf numFmtId="0" fontId="6" fillId="0" borderId="40" xfId="2" applyFont="1" applyBorder="1" applyAlignment="1">
      <alignment horizontal="center" wrapText="1"/>
    </xf>
    <xf numFmtId="0" fontId="26" fillId="0" borderId="2" xfId="2" applyFont="1" applyBorder="1" applyAlignment="1">
      <alignment wrapText="1"/>
    </xf>
    <xf numFmtId="0" fontId="26" fillId="0" borderId="4" xfId="2" applyFont="1" applyBorder="1" applyAlignment="1">
      <alignment wrapText="1"/>
    </xf>
    <xf numFmtId="0" fontId="26" fillId="0" borderId="3" xfId="2" applyFont="1" applyBorder="1" applyAlignment="1">
      <alignment wrapText="1"/>
    </xf>
    <xf numFmtId="0" fontId="27" fillId="0" borderId="2" xfId="2" applyFont="1" applyBorder="1" applyAlignment="1">
      <alignment wrapText="1"/>
    </xf>
    <xf numFmtId="0" fontId="27" fillId="0" borderId="4" xfId="2" applyFont="1" applyBorder="1" applyAlignment="1">
      <alignment wrapText="1"/>
    </xf>
    <xf numFmtId="0" fontId="27" fillId="0" borderId="2" xfId="2" applyFont="1" applyBorder="1"/>
    <xf numFmtId="0" fontId="27" fillId="0" borderId="4" xfId="2" applyFont="1" applyBorder="1"/>
    <xf numFmtId="0" fontId="30" fillId="41" borderId="2" xfId="0" applyFont="1" applyFill="1" applyBorder="1" applyAlignment="1">
      <alignment horizontal="center" vertical="center" wrapText="1"/>
    </xf>
    <xf numFmtId="0" fontId="30" fillId="41" borderId="3" xfId="0" applyFont="1" applyFill="1" applyBorder="1" applyAlignment="1">
      <alignment horizontal="center" vertical="center" wrapText="1"/>
    </xf>
    <xf numFmtId="0" fontId="30" fillId="41" borderId="4" xfId="0" applyFont="1" applyFill="1" applyBorder="1" applyAlignment="1">
      <alignment horizontal="center" vertical="center" wrapText="1"/>
    </xf>
    <xf numFmtId="0" fontId="15" fillId="0" borderId="2" xfId="0" applyFont="1" applyBorder="1" applyAlignment="1">
      <alignment vertical="center" wrapText="1"/>
    </xf>
    <xf numFmtId="0" fontId="15" fillId="0" borderId="4" xfId="0" applyFont="1" applyBorder="1" applyAlignment="1">
      <alignment vertical="center" wrapText="1"/>
    </xf>
    <xf numFmtId="0" fontId="30" fillId="0" borderId="39"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40" xfId="0" applyFont="1" applyBorder="1" applyAlignment="1">
      <alignment horizontal="center" vertical="center" wrapText="1"/>
    </xf>
    <xf numFmtId="0" fontId="30" fillId="41" borderId="2" xfId="0" applyFont="1" applyFill="1" applyBorder="1" applyAlignment="1">
      <alignment horizontal="center" vertical="center"/>
    </xf>
    <xf numFmtId="0" fontId="30" fillId="41" borderId="3" xfId="0" applyFont="1" applyFill="1" applyBorder="1" applyAlignment="1">
      <alignment horizontal="center" vertical="center"/>
    </xf>
    <xf numFmtId="0" fontId="30" fillId="41" borderId="4" xfId="0" applyFont="1" applyFill="1" applyBorder="1" applyAlignment="1">
      <alignment horizontal="center" vertical="center"/>
    </xf>
    <xf numFmtId="0" fontId="15" fillId="0" borderId="39" xfId="0" applyFont="1" applyBorder="1" applyAlignment="1">
      <alignment horizontal="center" vertical="center" wrapText="1"/>
    </xf>
    <xf numFmtId="0" fontId="15" fillId="0" borderId="40" xfId="0" applyFont="1" applyBorder="1" applyAlignment="1">
      <alignment horizontal="center" vertical="center" wrapText="1"/>
    </xf>
    <xf numFmtId="3" fontId="15" fillId="0" borderId="39" xfId="0" applyNumberFormat="1" applyFont="1" applyBorder="1" applyAlignment="1">
      <alignment horizontal="center" vertical="center" wrapText="1"/>
    </xf>
    <xf numFmtId="3" fontId="15" fillId="0" borderId="40" xfId="0" applyNumberFormat="1" applyFont="1" applyBorder="1" applyAlignment="1">
      <alignment horizontal="center" vertical="center" wrapText="1"/>
    </xf>
    <xf numFmtId="0" fontId="30" fillId="0" borderId="2" xfId="0" applyFont="1" applyBorder="1" applyAlignment="1">
      <alignment horizontal="center" vertical="center" wrapText="1"/>
    </xf>
    <xf numFmtId="0" fontId="30" fillId="0" borderId="4" xfId="0" applyFont="1" applyBorder="1" applyAlignment="1">
      <alignment horizontal="center" vertical="center" wrapText="1"/>
    </xf>
    <xf numFmtId="0" fontId="30" fillId="41" borderId="2" xfId="0" applyFont="1" applyFill="1" applyBorder="1" applyAlignment="1">
      <alignment vertical="center" wrapText="1"/>
    </xf>
    <xf numFmtId="0" fontId="30" fillId="41" borderId="3" xfId="0" applyFont="1" applyFill="1" applyBorder="1" applyAlignment="1">
      <alignment vertical="center" wrapText="1"/>
    </xf>
    <xf numFmtId="0" fontId="30" fillId="41" borderId="4" xfId="0" applyFont="1" applyFill="1" applyBorder="1" applyAlignment="1">
      <alignment vertical="center" wrapText="1"/>
    </xf>
    <xf numFmtId="0" fontId="30" fillId="0" borderId="39" xfId="0" applyFont="1" applyBorder="1" applyAlignment="1">
      <alignment horizontal="center" vertical="center"/>
    </xf>
    <xf numFmtId="0" fontId="30" fillId="0" borderId="42" xfId="0" applyFont="1" applyBorder="1" applyAlignment="1">
      <alignment horizontal="center" vertical="center"/>
    </xf>
    <xf numFmtId="0" fontId="30" fillId="0" borderId="40" xfId="0" applyFont="1" applyBorder="1" applyAlignment="1">
      <alignment horizontal="center" vertical="center"/>
    </xf>
    <xf numFmtId="3" fontId="15" fillId="0" borderId="39" xfId="0" applyNumberFormat="1" applyFont="1" applyBorder="1" applyAlignment="1">
      <alignment vertical="center" wrapText="1"/>
    </xf>
    <xf numFmtId="3" fontId="15" fillId="0" borderId="40" xfId="0" applyNumberFormat="1" applyFont="1" applyBorder="1" applyAlignment="1">
      <alignment vertical="center" wrapText="1"/>
    </xf>
    <xf numFmtId="0" fontId="15" fillId="41" borderId="2" xfId="0" applyFont="1" applyFill="1" applyBorder="1" applyAlignment="1">
      <alignment horizontal="center" vertical="center" wrapText="1"/>
    </xf>
    <xf numFmtId="0" fontId="15" fillId="41" borderId="4" xfId="0" applyFont="1" applyFill="1" applyBorder="1" applyAlignment="1">
      <alignment horizontal="center" vertical="center" wrapText="1"/>
    </xf>
    <xf numFmtId="0" fontId="30" fillId="41" borderId="39" xfId="0" applyFont="1" applyFill="1" applyBorder="1" applyAlignment="1">
      <alignment horizontal="center" vertical="center" wrapText="1"/>
    </xf>
    <xf numFmtId="0" fontId="30" fillId="41" borderId="40" xfId="0" applyFont="1" applyFill="1" applyBorder="1" applyAlignment="1">
      <alignment horizontal="center" vertical="center" wrapText="1"/>
    </xf>
    <xf numFmtId="0" fontId="30" fillId="41" borderId="39" xfId="0" applyFont="1" applyFill="1" applyBorder="1" applyAlignment="1">
      <alignment horizontal="center" vertical="center"/>
    </xf>
    <xf numFmtId="0" fontId="30" fillId="41" borderId="40" xfId="0" applyFont="1" applyFill="1" applyBorder="1" applyAlignment="1">
      <alignment horizontal="center" vertical="center"/>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103">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Comma 3" xfId="98"/>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rmal 4" xfId="99"/>
    <cellStyle name="Note 2" xfId="58"/>
    <cellStyle name="Note 2 2" xfId="59"/>
    <cellStyle name="Output 2" xfId="60"/>
    <cellStyle name="Percent 2" xfId="61"/>
    <cellStyle name="Percent 2 2" xfId="62"/>
    <cellStyle name="Percent 2 3" xfId="63"/>
    <cellStyle name="Percent 3" xfId="100"/>
    <cellStyle name="Plain" xfId="101"/>
    <cellStyle name="Scientific" xfId="102"/>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34</xdr:row>
      <xdr:rowOff>38100</xdr:rowOff>
    </xdr:from>
    <xdr:to>
      <xdr:col>13</xdr:col>
      <xdr:colOff>0</xdr:colOff>
      <xdr:row>48</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17</xdr:row>
      <xdr:rowOff>56030</xdr:rowOff>
    </xdr:from>
    <xdr:to>
      <xdr:col>6</xdr:col>
      <xdr:colOff>5740444</xdr:colOff>
      <xdr:row>20</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333375</xdr:colOff>
      <xdr:row>2</xdr:row>
      <xdr:rowOff>0</xdr:rowOff>
    </xdr:from>
    <xdr:to>
      <xdr:col>10</xdr:col>
      <xdr:colOff>85725</xdr:colOff>
      <xdr:row>4</xdr:row>
      <xdr:rowOff>171450</xdr:rowOff>
    </xdr:to>
    <xdr:sp macro="" textlink="">
      <xdr:nvSpPr>
        <xdr:cNvPr id="2" name="TextBox 1"/>
        <xdr:cNvSpPr txBox="1"/>
      </xdr:nvSpPr>
      <xdr:spPr>
        <a:xfrm>
          <a:off x="333375" y="381000"/>
          <a:ext cx="1045845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plant,</a:t>
          </a:r>
          <a:r>
            <a:rPr lang="en-US" sz="1100" baseline="0">
              <a:solidFill>
                <a:schemeClr val="dk1"/>
              </a:solidFill>
              <a:effectLst/>
              <a:latin typeface="+mn-lt"/>
              <a:ea typeface="+mn-ea"/>
              <a:cs typeface="+mn-cs"/>
            </a:rPr>
            <a:t> as stated in Reference  [1] is located in the midwest. Consistent with other NETL reports, the plant is assumed to be located in Illinois</a:t>
          </a:r>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Also, as typically done in NETL reports, the biomass is assumed to be located near the plant site. As a result, the model uses switchgrass yield rates consistent with the cornbelt</a:t>
          </a:r>
          <a:endParaRPr lang="en-US" sz="110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233362</xdr:colOff>
      <xdr:row>1</xdr:row>
      <xdr:rowOff>85044</xdr:rowOff>
    </xdr:from>
    <xdr:to>
      <xdr:col>14</xdr:col>
      <xdr:colOff>481012</xdr:colOff>
      <xdr:row>22</xdr:row>
      <xdr:rowOff>4537</xdr:rowOff>
    </xdr:to>
    <xdr:grpSp>
      <xdr:nvGrpSpPr>
        <xdr:cNvPr id="63" name="Group 62"/>
        <xdr:cNvGrpSpPr/>
      </xdr:nvGrpSpPr>
      <xdr:grpSpPr>
        <a:xfrm>
          <a:off x="842962" y="275544"/>
          <a:ext cx="8172450" cy="3919993"/>
          <a:chOff x="842962" y="275544"/>
          <a:chExt cx="8172450" cy="3919993"/>
        </a:xfrm>
      </xdr:grpSpPr>
      <xdr:grpSp>
        <xdr:nvGrpSpPr>
          <xdr:cNvPr id="2" name="Legend"/>
          <xdr:cNvGrpSpPr/>
        </xdr:nvGrpSpPr>
        <xdr:grpSpPr>
          <a:xfrm>
            <a:off x="2143125" y="3409950"/>
            <a:ext cx="1945748"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FT Gasoline [Valuable substance]</a:t>
            </a:r>
            <a:endParaRPr lang="en-US" sz="10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Reference Flow 1"/>
          <xdr:cNvSpPr/>
        </xdr:nvSpPr>
        <xdr:spPr>
          <a:xfrm>
            <a:off x="7491412" y="48844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Carbon dioxide [Inorganic intermediate products]</a:t>
            </a:r>
            <a:endParaRPr lang="en-US" sz="1000" baseline="0">
              <a:solidFill>
                <a:schemeClr val="tx1"/>
              </a:solidFill>
              <a:latin typeface="Arial" pitchFamily="34" charset="0"/>
              <a:cs typeface="Arial" pitchFamily="34" charset="0"/>
            </a:endParaRPr>
          </a:p>
        </xdr:txBody>
      </xdr:sp>
      <xdr:sp macro="" textlink="">
        <xdr:nvSpPr>
          <xdr:cNvPr id="16" name="Reference Flow 2"/>
          <xdr:cNvSpPr/>
        </xdr:nvSpPr>
        <xdr:spPr>
          <a:xfrm>
            <a:off x="7492773" y="1427226"/>
            <a:ext cx="1521279"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FT LPG [Valuable substance]</a:t>
            </a:r>
            <a:endParaRPr lang="en-US" sz="1000" baseline="0">
              <a:solidFill>
                <a:schemeClr val="tx1"/>
              </a:solidFill>
              <a:latin typeface="Arial" pitchFamily="34" charset="0"/>
              <a:cs typeface="Arial" pitchFamily="34" charset="0"/>
            </a:endParaRPr>
          </a:p>
        </xdr:txBody>
      </xdr:sp>
      <xdr:sp macro="" textlink="">
        <xdr:nvSpPr>
          <xdr:cNvPr id="19" name="Reference Flow 3"/>
          <xdr:cNvSpPr/>
        </xdr:nvSpPr>
        <xdr:spPr>
          <a:xfrm>
            <a:off x="7491412" y="2366010"/>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Sulfur [Valuable substance]</a:t>
            </a:r>
            <a:endParaRPr lang="en-US" sz="1000" baseline="0">
              <a:solidFill>
                <a:schemeClr val="tx1"/>
              </a:solidFill>
              <a:latin typeface="Arial" pitchFamily="34" charset="0"/>
              <a:cs typeface="Arial" pitchFamily="34" charset="0"/>
            </a:endParaRPr>
          </a:p>
        </xdr:txBody>
      </xdr:sp>
      <xdr:sp macro="" textlink="">
        <xdr:nvSpPr>
          <xdr:cNvPr id="22" name="Upstream Emssion Data 1"/>
          <xdr:cNvSpPr/>
        </xdr:nvSpPr>
        <xdr:spPr>
          <a:xfrm>
            <a:off x="842962" y="279019"/>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PRB coal</a:t>
            </a:r>
          </a:p>
        </xdr:txBody>
      </xdr:sp>
      <xdr:sp macro="" textlink="">
        <xdr:nvSpPr>
          <xdr:cNvPr id="25" name="Upstream Emssion Data 2"/>
          <xdr:cNvSpPr/>
        </xdr:nvSpPr>
        <xdr:spPr>
          <a:xfrm>
            <a:off x="1778000" y="104978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Switchgrass (NETL) [Renewable primary products]</a:t>
            </a:r>
          </a:p>
        </xdr:txBody>
      </xdr:sp>
      <xdr:sp macro="" textlink="">
        <xdr:nvSpPr>
          <xdr:cNvPr id="28" name="Upstream Emssion Data 3"/>
          <xdr:cNvSpPr/>
        </xdr:nvSpPr>
        <xdr:spPr>
          <a:xfrm>
            <a:off x="842962" y="1820545"/>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Natural gas burned in NGCC</a:t>
            </a:r>
          </a:p>
        </xdr:txBody>
      </xdr:sp>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Coal/Biomass to Methanol to Gasoline: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ysClr val="windowText" lastClr="000000"/>
                </a:solidFill>
                <a:latin typeface="Arial" pitchFamily="34" charset="0"/>
                <a:cs typeface="Arial" pitchFamily="34" charset="0"/>
              </a:rPr>
              <a:t>The conversion of coal or coal and biomass to methanol and then to gasoline</a:t>
            </a:r>
          </a:p>
        </xdr:txBody>
      </xdr:sp>
      <xdr:sp macro="" textlink="">
        <xdr:nvSpPr>
          <xdr:cNvPr id="12" name="LinkRef 1"/>
          <xdr:cNvSpPr/>
        </xdr:nvSpPr>
        <xdr:spPr>
          <a:xfrm>
            <a:off x="7239000" y="304800"/>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Ref 2"/>
          <xdr:cNvSpPr/>
        </xdr:nvSpPr>
        <xdr:spPr>
          <a:xfrm>
            <a:off x="7239000" y="1243584"/>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Ref 3"/>
          <xdr:cNvSpPr/>
        </xdr:nvSpPr>
        <xdr:spPr>
          <a:xfrm>
            <a:off x="7239000" y="2182368"/>
            <a:ext cx="12700" cy="93878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Link 1"/>
          <xdr:cNvSpPr/>
        </xdr:nvSpPr>
        <xdr:spPr>
          <a:xfrm>
            <a:off x="3556000" y="275544"/>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4" name="Link 2"/>
          <xdr:cNvSpPr/>
        </xdr:nvSpPr>
        <xdr:spPr>
          <a:xfrm>
            <a:off x="3556000" y="1046307"/>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7" name="Link 3"/>
          <xdr:cNvSpPr/>
        </xdr:nvSpPr>
        <xdr:spPr>
          <a:xfrm>
            <a:off x="3556000" y="1817070"/>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0" name="Link 4"/>
          <xdr:cNvSpPr/>
        </xdr:nvSpPr>
        <xdr:spPr>
          <a:xfrm>
            <a:off x="3556000" y="2606883"/>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1" name="Upstream Emssion Data 4"/>
          <xdr:cNvSpPr/>
        </xdr:nvSpPr>
        <xdr:spPr>
          <a:xfrm>
            <a:off x="1778000" y="2610358"/>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9144" tIns="9144" rIns="9144" bIns="9144" rtlCol="0" anchor="ctr"/>
          <a:lstStyle/>
          <a:p>
            <a:pPr algn="ctr"/>
            <a:r>
              <a:rPr lang="en-US" sz="1000">
                <a:solidFill>
                  <a:schemeClr val="tx1"/>
                </a:solidFill>
                <a:latin typeface="Arial" pitchFamily="34" charset="0"/>
                <a:cs typeface="Arial" pitchFamily="34" charset="0"/>
              </a:rPr>
              <a:t>Land use area, IL, no reversion [Land use]</a:t>
            </a:r>
          </a:p>
        </xdr:txBody>
      </xdr:sp>
      <xdr:cxnSp macro="">
        <xdr:nvCxnSpPr>
          <xdr:cNvPr id="35" name="Straight Arrow Connector 34"/>
          <xdr:cNvCxnSpPr>
            <a:stCxn id="22" idx="2"/>
            <a:endCxn id="21" idx="1"/>
          </xdr:cNvCxnSpPr>
        </xdr:nvCxnSpPr>
        <xdr:spPr>
          <a:xfrm>
            <a:off x="2240663" y="627588"/>
            <a:ext cx="1315337" cy="0"/>
          </a:xfrm>
          <a:prstGeom prst="straightConnector1">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9" name="Straight Connector 38"/>
          <xdr:cNvCxnSpPr>
            <a:stCxn id="25" idx="2"/>
            <a:endCxn id="24" idx="1"/>
          </xdr:cNvCxnSpPr>
        </xdr:nvCxnSpPr>
        <xdr:spPr>
          <a:xfrm>
            <a:off x="3175701" y="1398351"/>
            <a:ext cx="380299"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a:stCxn id="28" idx="2"/>
            <a:endCxn id="27" idx="1"/>
          </xdr:cNvCxnSpPr>
        </xdr:nvCxnSpPr>
        <xdr:spPr>
          <a:xfrm>
            <a:off x="2240663" y="2169114"/>
            <a:ext cx="1315337"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a:stCxn id="31" idx="2"/>
            <a:endCxn id="30" idx="1"/>
          </xdr:cNvCxnSpPr>
        </xdr:nvCxnSpPr>
        <xdr:spPr>
          <a:xfrm>
            <a:off x="3175701" y="2958927"/>
            <a:ext cx="380299"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a:stCxn id="18" idx="3"/>
            <a:endCxn id="19" idx="1"/>
          </xdr:cNvCxnSpPr>
        </xdr:nvCxnSpPr>
        <xdr:spPr>
          <a:xfrm>
            <a:off x="7251700" y="2651760"/>
            <a:ext cx="239712"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a:stCxn id="15" idx="3"/>
            <a:endCxn id="16" idx="1"/>
          </xdr:cNvCxnSpPr>
        </xdr:nvCxnSpPr>
        <xdr:spPr>
          <a:xfrm>
            <a:off x="7251700" y="1712976"/>
            <a:ext cx="241073"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a:stCxn id="12" idx="3"/>
            <a:endCxn id="13" idx="1"/>
          </xdr:cNvCxnSpPr>
        </xdr:nvCxnSpPr>
        <xdr:spPr>
          <a:xfrm>
            <a:off x="7251700" y="774192"/>
            <a:ext cx="239712" cy="0"/>
          </a:xfrm>
          <a:prstGeom prst="line">
            <a:avLst/>
          </a:prstGeom>
          <a:ln>
            <a:solidFill>
              <a:sysClr val="windowText" lastClr="0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d75-share2/sites/OSAP/Energy%20Analysis%20Collaboration/LCA/Unit%20Process%20Development/BAH%20Internal%20Review/XTL/Stage3_O_CBTL_Zero_Sulfur_Diesel_2013/DS_Stage3_O_CBTL_Zero_Sulfur_Diesel_201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PS"/>
      <sheetName val="Reference Source Info"/>
      <sheetName val="DQI"/>
      <sheetName val="Plant I-O"/>
      <sheetName val="Switchgrass Yield"/>
      <sheetName val="Conversions"/>
      <sheetName val="Assumptions"/>
      <sheetName val="Chart"/>
    </sheetNames>
    <sheetDataSet>
      <sheetData sheetId="0"/>
      <sheetData sheetId="1"/>
      <sheetData sheetId="2"/>
      <sheetData sheetId="3"/>
      <sheetData sheetId="4"/>
      <sheetData sheetId="5"/>
      <sheetData sheetId="6"/>
      <sheetData sheetId="7">
        <row r="4">
          <cell r="D4">
            <v>907.18474000000003</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ysClr val="windowText" lastClr="000000"/>
          </a:solidFill>
          <a:headEnd type="none" w="med" len="med"/>
          <a:tailEnd type="triangle" w="med" len="med"/>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7"/>
  <sheetViews>
    <sheetView tabSelected="1" workbookViewId="0">
      <selection sqref="A1:N1"/>
    </sheetView>
  </sheetViews>
  <sheetFormatPr defaultColWidth="9.140625" defaultRowHeight="15" x14ac:dyDescent="0.25"/>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s>
  <sheetData>
    <row r="1" spans="1:15" ht="20.25" x14ac:dyDescent="0.3">
      <c r="A1" s="307" t="s">
        <v>0</v>
      </c>
      <c r="B1" s="307"/>
      <c r="C1" s="307"/>
      <c r="D1" s="307"/>
      <c r="E1" s="307"/>
      <c r="F1" s="307"/>
      <c r="G1" s="307"/>
      <c r="H1" s="307"/>
      <c r="I1" s="307"/>
      <c r="J1" s="307"/>
      <c r="K1" s="307"/>
      <c r="L1" s="307"/>
      <c r="M1" s="307"/>
      <c r="N1" s="307"/>
      <c r="O1" s="1"/>
    </row>
    <row r="2" spans="1:15" ht="21" thickBot="1" x14ac:dyDescent="0.35">
      <c r="A2" s="307" t="s">
        <v>1</v>
      </c>
      <c r="B2" s="307"/>
      <c r="C2" s="307"/>
      <c r="D2" s="307"/>
      <c r="E2" s="307"/>
      <c r="F2" s="307"/>
      <c r="G2" s="307"/>
      <c r="H2" s="307"/>
      <c r="I2" s="307"/>
      <c r="J2" s="307"/>
      <c r="K2" s="307"/>
      <c r="L2" s="307"/>
      <c r="M2" s="307"/>
      <c r="N2" s="307"/>
      <c r="O2" s="1"/>
    </row>
    <row r="3" spans="1:15" ht="12.75" customHeight="1" thickBot="1" x14ac:dyDescent="0.3">
      <c r="B3" s="2"/>
      <c r="C3" s="4" t="s">
        <v>2</v>
      </c>
      <c r="D3" s="5" t="str">
        <f>'Data Summary'!D4</f>
        <v>Coal/Biomass to Methanol to Gasoline</v>
      </c>
      <c r="E3" s="6"/>
      <c r="F3" s="6"/>
      <c r="G3" s="6"/>
      <c r="H3" s="6"/>
      <c r="I3" s="6"/>
      <c r="J3" s="6"/>
      <c r="K3" s="6"/>
      <c r="L3" s="6"/>
      <c r="M3" s="7"/>
      <c r="N3" s="2"/>
      <c r="O3" s="2"/>
    </row>
    <row r="4" spans="1:15" ht="42.75" customHeight="1" thickBot="1" x14ac:dyDescent="0.3">
      <c r="B4" s="2"/>
      <c r="C4" s="4" t="s">
        <v>3</v>
      </c>
      <c r="D4" s="308" t="str">
        <f>'Data Summary'!D6</f>
        <v>The conversion of coal or coal and switchgrass to methanol and then to gasoline</v>
      </c>
      <c r="E4" s="309"/>
      <c r="F4" s="309"/>
      <c r="G4" s="309"/>
      <c r="H4" s="309"/>
      <c r="I4" s="309"/>
      <c r="J4" s="309"/>
      <c r="K4" s="309"/>
      <c r="L4" s="309"/>
      <c r="M4" s="310"/>
      <c r="N4" s="2"/>
      <c r="O4" s="2"/>
    </row>
    <row r="5" spans="1:15" ht="39" customHeight="1" thickBot="1" x14ac:dyDescent="0.3">
      <c r="B5" s="2"/>
      <c r="C5" s="4" t="s">
        <v>4</v>
      </c>
      <c r="D5" s="311" t="s">
        <v>515</v>
      </c>
      <c r="E5" s="312"/>
      <c r="F5" s="312"/>
      <c r="G5" s="312"/>
      <c r="H5" s="312"/>
      <c r="I5" s="312"/>
      <c r="J5" s="312"/>
      <c r="K5" s="312"/>
      <c r="L5" s="312"/>
      <c r="M5" s="313"/>
      <c r="N5" s="2"/>
      <c r="O5" s="2"/>
    </row>
    <row r="6" spans="1:15" ht="56.25" customHeight="1" thickBot="1" x14ac:dyDescent="0.3">
      <c r="B6" s="2"/>
      <c r="C6" s="8" t="s">
        <v>5</v>
      </c>
      <c r="D6" s="311" t="s">
        <v>6</v>
      </c>
      <c r="E6" s="312"/>
      <c r="F6" s="312"/>
      <c r="G6" s="312"/>
      <c r="H6" s="312"/>
      <c r="I6" s="312"/>
      <c r="J6" s="312"/>
      <c r="K6" s="312"/>
      <c r="L6" s="312"/>
      <c r="M6" s="313"/>
      <c r="N6" s="2"/>
      <c r="O6" s="2"/>
    </row>
    <row r="7" spans="1:15" x14ac:dyDescent="0.25">
      <c r="B7" s="9" t="s">
        <v>7</v>
      </c>
      <c r="C7" s="9"/>
      <c r="D7" s="9"/>
      <c r="E7" s="9"/>
      <c r="F7" s="9"/>
      <c r="G7" s="9"/>
      <c r="H7" s="9"/>
      <c r="I7" s="9"/>
      <c r="J7" s="9"/>
      <c r="K7" s="9"/>
      <c r="L7" s="9"/>
      <c r="M7" s="9"/>
      <c r="N7" s="2"/>
      <c r="O7" s="2"/>
    </row>
    <row r="8" spans="1:15" ht="15.75" thickBot="1" x14ac:dyDescent="0.3">
      <c r="B8" s="9"/>
      <c r="C8" s="9" t="s">
        <v>8</v>
      </c>
      <c r="D8" s="9" t="s">
        <v>9</v>
      </c>
      <c r="E8" s="9"/>
      <c r="F8" s="9"/>
      <c r="G8" s="9"/>
      <c r="H8" s="9"/>
      <c r="I8" s="9"/>
      <c r="J8" s="9"/>
      <c r="K8" s="9"/>
      <c r="L8" s="9"/>
      <c r="M8" s="9"/>
      <c r="N8" s="2"/>
      <c r="O8" s="2"/>
    </row>
    <row r="9" spans="1:15" ht="15" customHeight="1" x14ac:dyDescent="0.25">
      <c r="B9" s="314" t="s">
        <v>10</v>
      </c>
      <c r="C9" s="10" t="s">
        <v>11</v>
      </c>
      <c r="D9" s="316" t="s">
        <v>12</v>
      </c>
      <c r="E9" s="316"/>
      <c r="F9" s="316"/>
      <c r="G9" s="316"/>
      <c r="H9" s="316"/>
      <c r="I9" s="316"/>
      <c r="J9" s="316"/>
      <c r="K9" s="316"/>
      <c r="L9" s="316"/>
      <c r="M9" s="317"/>
      <c r="N9" s="2"/>
      <c r="O9" s="2"/>
    </row>
    <row r="10" spans="1:15" ht="15" customHeight="1" x14ac:dyDescent="0.25">
      <c r="B10" s="315"/>
      <c r="C10" s="12" t="s">
        <v>13</v>
      </c>
      <c r="D10" s="318" t="s">
        <v>14</v>
      </c>
      <c r="E10" s="318"/>
      <c r="F10" s="318"/>
      <c r="G10" s="318"/>
      <c r="H10" s="318"/>
      <c r="I10" s="318"/>
      <c r="J10" s="318"/>
      <c r="K10" s="318"/>
      <c r="L10" s="318"/>
      <c r="M10" s="319"/>
      <c r="N10" s="2"/>
      <c r="O10" s="2"/>
    </row>
    <row r="11" spans="1:15" ht="15" customHeight="1" x14ac:dyDescent="0.25">
      <c r="B11" s="315"/>
      <c r="C11" s="12" t="s">
        <v>15</v>
      </c>
      <c r="D11" s="318" t="s">
        <v>16</v>
      </c>
      <c r="E11" s="318"/>
      <c r="F11" s="318"/>
      <c r="G11" s="318"/>
      <c r="H11" s="318"/>
      <c r="I11" s="318"/>
      <c r="J11" s="318"/>
      <c r="K11" s="318"/>
      <c r="L11" s="318"/>
      <c r="M11" s="319"/>
      <c r="N11" s="2"/>
      <c r="O11" s="2"/>
    </row>
    <row r="12" spans="1:15" ht="15" customHeight="1" x14ac:dyDescent="0.25">
      <c r="B12" s="315"/>
      <c r="C12" s="12" t="s">
        <v>17</v>
      </c>
      <c r="D12" s="318" t="s">
        <v>18</v>
      </c>
      <c r="E12" s="318"/>
      <c r="F12" s="318"/>
      <c r="G12" s="318"/>
      <c r="H12" s="318"/>
      <c r="I12" s="318"/>
      <c r="J12" s="318"/>
      <c r="K12" s="318"/>
      <c r="L12" s="318"/>
      <c r="M12" s="319"/>
      <c r="N12" s="2"/>
      <c r="O12" s="2"/>
    </row>
    <row r="13" spans="1:15" ht="15" customHeight="1" x14ac:dyDescent="0.25">
      <c r="B13" s="299" t="s">
        <v>19</v>
      </c>
      <c r="C13" s="13" t="s">
        <v>508</v>
      </c>
      <c r="D13" s="301" t="s">
        <v>509</v>
      </c>
      <c r="E13" s="301"/>
      <c r="F13" s="301"/>
      <c r="G13" s="301"/>
      <c r="H13" s="301"/>
      <c r="I13" s="301"/>
      <c r="J13" s="301"/>
      <c r="K13" s="301"/>
      <c r="L13" s="301"/>
      <c r="M13" s="302"/>
      <c r="N13" s="2"/>
      <c r="O13" s="2"/>
    </row>
    <row r="14" spans="1:15" ht="15" customHeight="1" x14ac:dyDescent="0.25">
      <c r="B14" s="299"/>
      <c r="C14" s="13" t="s">
        <v>516</v>
      </c>
      <c r="D14" s="301" t="s">
        <v>517</v>
      </c>
      <c r="E14" s="301"/>
      <c r="F14" s="301"/>
      <c r="G14" s="301"/>
      <c r="H14" s="301"/>
      <c r="I14" s="301"/>
      <c r="J14" s="301"/>
      <c r="K14" s="301"/>
      <c r="L14" s="301"/>
      <c r="M14" s="302"/>
      <c r="N14" s="2"/>
      <c r="O14" s="2"/>
    </row>
    <row r="15" spans="1:15" ht="15" customHeight="1" x14ac:dyDescent="0.25">
      <c r="B15" s="299"/>
      <c r="C15" s="13" t="s">
        <v>252</v>
      </c>
      <c r="D15" s="301" t="s">
        <v>510</v>
      </c>
      <c r="E15" s="301"/>
      <c r="F15" s="301"/>
      <c r="G15" s="301"/>
      <c r="H15" s="301"/>
      <c r="I15" s="301"/>
      <c r="J15" s="301"/>
      <c r="K15" s="301"/>
      <c r="L15" s="301"/>
      <c r="M15" s="302"/>
      <c r="N15" s="2"/>
      <c r="O15" s="2"/>
    </row>
    <row r="16" spans="1:15" ht="15" customHeight="1" x14ac:dyDescent="0.25">
      <c r="B16" s="299"/>
      <c r="C16" s="14" t="s">
        <v>20</v>
      </c>
      <c r="D16" s="303" t="s">
        <v>21</v>
      </c>
      <c r="E16" s="303"/>
      <c r="F16" s="303"/>
      <c r="G16" s="303"/>
      <c r="H16" s="303"/>
      <c r="I16" s="303"/>
      <c r="J16" s="303"/>
      <c r="K16" s="303"/>
      <c r="L16" s="303"/>
      <c r="M16" s="304"/>
      <c r="N16" s="2"/>
      <c r="O16" s="2"/>
    </row>
    <row r="17" spans="2:16" ht="15" customHeight="1" x14ac:dyDescent="0.25">
      <c r="B17" s="299"/>
      <c r="C17" s="15" t="s">
        <v>22</v>
      </c>
      <c r="D17" s="303" t="s">
        <v>22</v>
      </c>
      <c r="E17" s="303"/>
      <c r="F17" s="303"/>
      <c r="G17" s="303"/>
      <c r="H17" s="303"/>
      <c r="I17" s="303"/>
      <c r="J17" s="303"/>
      <c r="K17" s="303"/>
      <c r="L17" s="303"/>
      <c r="M17" s="304"/>
      <c r="N17" s="2"/>
      <c r="O17" s="2"/>
    </row>
    <row r="18" spans="2:16" ht="15" customHeight="1" thickBot="1" x14ac:dyDescent="0.3">
      <c r="B18" s="300"/>
      <c r="C18" s="16"/>
      <c r="D18" s="305"/>
      <c r="E18" s="305"/>
      <c r="F18" s="305"/>
      <c r="G18" s="305"/>
      <c r="H18" s="305"/>
      <c r="I18" s="305"/>
      <c r="J18" s="305"/>
      <c r="K18" s="305"/>
      <c r="L18" s="305"/>
      <c r="M18" s="306"/>
      <c r="N18" s="2"/>
      <c r="O18" s="2"/>
    </row>
    <row r="19" spans="2:16" x14ac:dyDescent="0.25">
      <c r="B19" s="9"/>
      <c r="C19" s="9"/>
      <c r="D19" s="9"/>
      <c r="E19" s="9"/>
      <c r="F19" s="9"/>
      <c r="G19" s="9"/>
      <c r="H19" s="9"/>
      <c r="I19" s="9"/>
      <c r="J19" s="9"/>
      <c r="K19" s="9"/>
      <c r="L19" s="9"/>
      <c r="M19" s="9"/>
      <c r="N19" s="2"/>
      <c r="O19" s="2"/>
    </row>
    <row r="20" spans="2:16" x14ac:dyDescent="0.25">
      <c r="B20" s="9" t="s">
        <v>23</v>
      </c>
      <c r="C20" s="9"/>
      <c r="D20" s="9"/>
      <c r="E20" s="9"/>
      <c r="F20" s="9"/>
      <c r="G20" s="9"/>
      <c r="H20" s="9"/>
      <c r="I20" s="9"/>
      <c r="J20" s="9"/>
      <c r="K20" s="9"/>
      <c r="L20" s="9"/>
      <c r="M20" s="9"/>
      <c r="N20" s="2"/>
      <c r="O20" s="2"/>
    </row>
    <row r="21" spans="2:16" x14ac:dyDescent="0.25">
      <c r="B21" s="9"/>
      <c r="C21" s="17">
        <v>41508</v>
      </c>
      <c r="D21" s="9"/>
      <c r="E21" s="9"/>
      <c r="F21" s="9"/>
      <c r="G21" s="9"/>
      <c r="H21" s="9"/>
      <c r="I21" s="9"/>
      <c r="J21" s="9"/>
      <c r="K21" s="9"/>
      <c r="L21" s="9"/>
      <c r="M21" s="9"/>
      <c r="N21" s="2"/>
      <c r="O21" s="2"/>
    </row>
    <row r="22" spans="2:16" x14ac:dyDescent="0.25">
      <c r="B22" s="9" t="s">
        <v>24</v>
      </c>
      <c r="C22" s="9"/>
      <c r="D22" s="9"/>
      <c r="E22" s="9"/>
      <c r="F22" s="9"/>
      <c r="G22" s="9"/>
      <c r="H22" s="9"/>
      <c r="I22" s="9"/>
      <c r="J22" s="9"/>
      <c r="K22" s="9"/>
      <c r="L22" s="9"/>
      <c r="M22" s="9"/>
      <c r="N22" s="2"/>
      <c r="O22" s="2"/>
    </row>
    <row r="23" spans="2:16" x14ac:dyDescent="0.25">
      <c r="B23" s="9"/>
      <c r="C23" s="18" t="s">
        <v>25</v>
      </c>
      <c r="D23" s="9"/>
      <c r="E23" s="9"/>
      <c r="F23" s="9"/>
      <c r="G23" s="9"/>
      <c r="H23" s="9"/>
      <c r="I23" s="9"/>
      <c r="J23" s="9"/>
      <c r="K23" s="9"/>
      <c r="L23" s="9"/>
      <c r="M23" s="9"/>
      <c r="N23" s="2"/>
      <c r="O23" s="2"/>
    </row>
    <row r="24" spans="2:16" x14ac:dyDescent="0.25">
      <c r="B24" s="9" t="s">
        <v>26</v>
      </c>
      <c r="C24" s="18"/>
      <c r="D24" s="9"/>
      <c r="E24" s="9"/>
      <c r="F24" s="9"/>
      <c r="G24" s="9"/>
      <c r="H24" s="9"/>
      <c r="I24" s="9"/>
      <c r="J24" s="9"/>
      <c r="K24" s="9"/>
      <c r="L24" s="9"/>
      <c r="M24" s="9"/>
      <c r="N24" s="2"/>
      <c r="O24" s="2"/>
    </row>
    <row r="25" spans="2:16" x14ac:dyDescent="0.25">
      <c r="B25" s="9"/>
      <c r="C25" s="18" t="s">
        <v>27</v>
      </c>
      <c r="D25" s="9"/>
      <c r="E25" s="9"/>
      <c r="F25" s="9"/>
      <c r="G25" s="9"/>
      <c r="H25" s="9"/>
      <c r="I25" s="9"/>
      <c r="J25" s="9"/>
      <c r="K25" s="9"/>
      <c r="L25" s="9"/>
      <c r="M25" s="9"/>
      <c r="N25" s="2"/>
      <c r="O25" s="2"/>
    </row>
    <row r="26" spans="2:16" x14ac:dyDescent="0.25">
      <c r="B26" s="9" t="s">
        <v>28</v>
      </c>
      <c r="C26" s="9"/>
      <c r="D26" s="9"/>
      <c r="E26" s="9"/>
      <c r="F26" s="9"/>
      <c r="G26" s="9"/>
      <c r="H26" s="9"/>
      <c r="I26" s="9"/>
      <c r="J26" s="9"/>
      <c r="K26" s="9"/>
      <c r="L26" s="9"/>
      <c r="M26" s="9"/>
      <c r="N26" s="2"/>
      <c r="O26" s="2"/>
    </row>
    <row r="27" spans="2:16" ht="38.25" customHeight="1" x14ac:dyDescent="0.25">
      <c r="B27" s="9"/>
      <c r="C27" s="297" t="str">
        <f>"This document should be cited as: NETL (2013). NETL Life Cycle Inventory Data – Unit Process: "&amp;D3&amp;" - Version 01. U.S. Department of Energy, National Energy Technology Laboratory. Retrieved [DATE] from www.netl.doe.gov/LCA"</f>
        <v>This document should be cited as: NETL (2013). NETL Life Cycle Inventory Data – Unit Process: Coal/Biomass to Methanol to Gasoline - Version 01. U.S. Department of Energy, National Energy Technology Laboratory. Retrieved [DATE] from www.netl.doe.gov/LCA</v>
      </c>
      <c r="D27" s="297"/>
      <c r="E27" s="297"/>
      <c r="F27" s="297"/>
      <c r="G27" s="297"/>
      <c r="H27" s="297"/>
      <c r="I27" s="297"/>
      <c r="J27" s="297"/>
      <c r="K27" s="297"/>
      <c r="L27" s="297"/>
      <c r="M27" s="297"/>
      <c r="N27" s="2"/>
      <c r="O27" s="2"/>
    </row>
    <row r="28" spans="2:16" x14ac:dyDescent="0.25">
      <c r="B28" s="9" t="s">
        <v>29</v>
      </c>
      <c r="C28" s="9"/>
      <c r="D28" s="9"/>
      <c r="E28" s="9"/>
      <c r="F28" s="9"/>
      <c r="G28" s="18"/>
      <c r="H28" s="18"/>
      <c r="I28" s="18"/>
      <c r="J28" s="18"/>
      <c r="K28" s="18"/>
      <c r="L28" s="18"/>
      <c r="M28" s="18"/>
      <c r="N28" s="2"/>
      <c r="O28" s="2"/>
    </row>
    <row r="29" spans="2:16" x14ac:dyDescent="0.25">
      <c r="B29" s="18"/>
      <c r="C29" s="18" t="s">
        <v>30</v>
      </c>
      <c r="D29" s="18"/>
      <c r="E29" s="19" t="s">
        <v>31</v>
      </c>
      <c r="F29" s="20"/>
      <c r="G29" s="18" t="s">
        <v>32</v>
      </c>
      <c r="H29" s="18"/>
      <c r="I29" s="18"/>
      <c r="J29" s="18"/>
      <c r="K29" s="18"/>
      <c r="L29" s="18"/>
      <c r="M29" s="18"/>
      <c r="N29" s="2"/>
      <c r="O29" s="2"/>
      <c r="P29" s="18"/>
    </row>
    <row r="30" spans="2:16" x14ac:dyDescent="0.25">
      <c r="B30" s="18"/>
      <c r="C30" s="18" t="s">
        <v>33</v>
      </c>
      <c r="D30" s="18"/>
      <c r="E30" s="18"/>
      <c r="F30" s="18"/>
      <c r="G30" s="18"/>
      <c r="H30" s="18"/>
      <c r="I30" s="18"/>
      <c r="J30" s="18"/>
      <c r="K30" s="18"/>
      <c r="L30" s="18"/>
      <c r="M30" s="18"/>
      <c r="N30" s="2"/>
      <c r="O30" s="2"/>
      <c r="P30" s="18"/>
    </row>
    <row r="31" spans="2:16" x14ac:dyDescent="0.25">
      <c r="B31" s="18"/>
      <c r="C31" s="18" t="s">
        <v>34</v>
      </c>
      <c r="D31" s="18"/>
      <c r="E31" s="18"/>
      <c r="F31" s="18"/>
      <c r="G31" s="18"/>
      <c r="H31" s="18"/>
      <c r="I31" s="18"/>
      <c r="J31" s="18"/>
      <c r="K31" s="18"/>
      <c r="L31" s="18"/>
      <c r="M31" s="18"/>
      <c r="N31" s="18"/>
      <c r="O31" s="18"/>
      <c r="P31" s="18"/>
    </row>
    <row r="32" spans="2:16" x14ac:dyDescent="0.25">
      <c r="B32" s="18"/>
      <c r="C32" s="298" t="s">
        <v>35</v>
      </c>
      <c r="D32" s="298"/>
      <c r="E32" s="298"/>
      <c r="F32" s="298"/>
      <c r="G32" s="298"/>
      <c r="H32" s="298"/>
      <c r="I32" s="298"/>
      <c r="J32" s="298"/>
      <c r="K32" s="298"/>
      <c r="L32" s="298"/>
      <c r="M32" s="298"/>
      <c r="N32" s="18"/>
      <c r="O32" s="18"/>
      <c r="P32" s="18"/>
    </row>
    <row r="33" spans="2:15" x14ac:dyDescent="0.25">
      <c r="B33" s="18"/>
      <c r="C33" s="18"/>
      <c r="D33" s="18"/>
      <c r="E33" s="18"/>
      <c r="F33" s="18"/>
      <c r="G33" s="18"/>
      <c r="H33" s="18"/>
      <c r="I33" s="18"/>
      <c r="J33" s="18"/>
      <c r="K33" s="18"/>
      <c r="L33" s="18"/>
      <c r="M33" s="18"/>
      <c r="N33" s="18"/>
      <c r="O33" s="18"/>
    </row>
    <row r="34" spans="2:15" x14ac:dyDescent="0.25">
      <c r="B34" s="9" t="s">
        <v>36</v>
      </c>
      <c r="C34" s="18"/>
      <c r="D34" s="18"/>
      <c r="E34" s="18"/>
      <c r="F34" s="18"/>
      <c r="G34" s="18"/>
      <c r="H34" s="18"/>
      <c r="I34" s="18"/>
      <c r="J34" s="18"/>
      <c r="K34" s="18"/>
      <c r="L34" s="18"/>
      <c r="M34" s="18"/>
      <c r="N34" s="18"/>
      <c r="O34" s="18"/>
    </row>
    <row r="35" spans="2:15" x14ac:dyDescent="0.25">
      <c r="B35" s="18"/>
      <c r="C35" s="18"/>
      <c r="D35" s="18"/>
      <c r="E35" s="18"/>
      <c r="F35" s="18"/>
      <c r="G35" s="18"/>
      <c r="H35" s="18"/>
      <c r="I35" s="18"/>
      <c r="J35" s="18"/>
      <c r="K35" s="18"/>
      <c r="L35" s="18"/>
      <c r="M35" s="18"/>
      <c r="N35" s="18"/>
      <c r="O35" s="18"/>
    </row>
    <row r="36" spans="2:15" x14ac:dyDescent="0.25">
      <c r="B36" s="18"/>
      <c r="C36" s="18"/>
      <c r="D36" s="18"/>
      <c r="E36" s="18"/>
      <c r="F36" s="18"/>
      <c r="G36" s="18"/>
      <c r="H36" s="18"/>
      <c r="I36" s="18"/>
      <c r="J36" s="18"/>
      <c r="K36" s="18"/>
      <c r="L36" s="18"/>
      <c r="M36" s="18"/>
      <c r="N36" s="18"/>
      <c r="O36" s="18"/>
    </row>
    <row r="37" spans="2:15" x14ac:dyDescent="0.25">
      <c r="B37" s="18"/>
      <c r="C37" s="18"/>
      <c r="D37" s="18"/>
      <c r="E37" s="18"/>
      <c r="F37" s="18"/>
      <c r="G37" s="18"/>
      <c r="H37" s="18"/>
      <c r="I37" s="18"/>
      <c r="J37" s="18"/>
      <c r="K37" s="18"/>
      <c r="L37" s="18"/>
      <c r="M37" s="18"/>
      <c r="N37" s="18"/>
      <c r="O37" s="18"/>
    </row>
    <row r="38" spans="2:15" x14ac:dyDescent="0.25">
      <c r="B38" s="18"/>
      <c r="C38" s="18"/>
      <c r="D38" s="18"/>
      <c r="E38" s="18"/>
      <c r="F38" s="18"/>
      <c r="G38" s="18"/>
      <c r="H38" s="18"/>
      <c r="I38" s="18"/>
      <c r="J38" s="18"/>
      <c r="K38" s="18"/>
      <c r="L38" s="18"/>
      <c r="M38" s="18"/>
      <c r="N38" s="18"/>
      <c r="O38" s="18"/>
    </row>
    <row r="39" spans="2:15" x14ac:dyDescent="0.25">
      <c r="B39" s="18"/>
      <c r="C39" s="18"/>
      <c r="D39" s="18"/>
      <c r="E39" s="18"/>
      <c r="F39" s="18"/>
      <c r="G39" s="18"/>
      <c r="H39" s="18"/>
      <c r="I39" s="18"/>
      <c r="J39" s="18"/>
      <c r="K39" s="18"/>
      <c r="L39" s="18"/>
      <c r="M39" s="18"/>
      <c r="N39" s="18"/>
      <c r="O39" s="18"/>
    </row>
    <row r="40" spans="2:15" x14ac:dyDescent="0.25">
      <c r="B40" s="18"/>
      <c r="C40" s="18"/>
      <c r="D40" s="18"/>
      <c r="E40" s="18"/>
      <c r="F40" s="18"/>
      <c r="G40" s="18"/>
      <c r="H40" s="18"/>
      <c r="I40" s="18"/>
      <c r="J40" s="18"/>
      <c r="K40" s="18"/>
      <c r="L40" s="18"/>
      <c r="M40" s="18"/>
      <c r="N40" s="18"/>
      <c r="O40" s="18"/>
    </row>
    <row r="41" spans="2:15" x14ac:dyDescent="0.25">
      <c r="B41" s="18"/>
      <c r="C41" s="18"/>
      <c r="D41" s="18"/>
      <c r="E41" s="18"/>
      <c r="F41" s="18"/>
      <c r="G41" s="18"/>
      <c r="H41" s="18"/>
      <c r="I41" s="18"/>
      <c r="J41" s="18"/>
      <c r="K41" s="18"/>
      <c r="L41" s="18"/>
      <c r="M41" s="18"/>
      <c r="N41" s="18"/>
      <c r="O41" s="18"/>
    </row>
    <row r="42" spans="2:15" x14ac:dyDescent="0.25">
      <c r="B42" s="18"/>
      <c r="C42" s="18"/>
      <c r="D42" s="18"/>
      <c r="E42" s="18"/>
      <c r="F42" s="18"/>
      <c r="G42" s="18"/>
      <c r="H42" s="18"/>
      <c r="I42" s="18"/>
      <c r="J42" s="18"/>
      <c r="K42" s="18"/>
      <c r="L42" s="18"/>
      <c r="M42" s="18"/>
      <c r="N42" s="18"/>
      <c r="O42" s="18"/>
    </row>
    <row r="43" spans="2:15" x14ac:dyDescent="0.25">
      <c r="B43" s="18"/>
      <c r="C43" s="18"/>
      <c r="D43" s="18"/>
      <c r="E43" s="18"/>
      <c r="F43" s="18"/>
      <c r="G43" s="18"/>
      <c r="H43" s="18"/>
      <c r="I43" s="18"/>
      <c r="J43" s="18"/>
      <c r="K43" s="18"/>
      <c r="L43" s="18"/>
      <c r="M43" s="18"/>
      <c r="N43" s="18"/>
      <c r="O43" s="18"/>
    </row>
    <row r="44" spans="2:15" x14ac:dyDescent="0.25">
      <c r="B44" s="18"/>
      <c r="C44" s="18"/>
      <c r="D44" s="18"/>
      <c r="E44" s="18"/>
      <c r="F44" s="18"/>
      <c r="G44" s="18"/>
      <c r="H44" s="18"/>
      <c r="I44" s="18"/>
      <c r="J44" s="18"/>
      <c r="K44" s="18"/>
      <c r="L44" s="18"/>
      <c r="M44" s="18"/>
      <c r="N44" s="18"/>
      <c r="O44" s="18"/>
    </row>
    <row r="45" spans="2:15" x14ac:dyDescent="0.25">
      <c r="B45" s="18"/>
      <c r="C45" s="18"/>
      <c r="D45" s="18"/>
      <c r="E45" s="18"/>
      <c r="F45" s="18"/>
      <c r="G45" s="18"/>
      <c r="H45" s="18"/>
      <c r="I45" s="18"/>
      <c r="J45" s="18"/>
      <c r="K45" s="18"/>
      <c r="L45" s="18"/>
      <c r="M45" s="18"/>
      <c r="N45" s="18"/>
      <c r="O45" s="18"/>
    </row>
    <row r="46" spans="2:15" x14ac:dyDescent="0.25">
      <c r="B46" s="18"/>
      <c r="C46" s="18"/>
      <c r="D46" s="18"/>
      <c r="E46" s="18"/>
      <c r="F46" s="18"/>
      <c r="G46" s="18"/>
      <c r="H46" s="18"/>
      <c r="I46" s="18"/>
      <c r="J46" s="18"/>
      <c r="K46" s="18"/>
      <c r="L46" s="18"/>
      <c r="M46" s="18"/>
      <c r="N46" s="18"/>
      <c r="O46" s="18"/>
    </row>
    <row r="47" spans="2:15" x14ac:dyDescent="0.25">
      <c r="B47" s="18"/>
      <c r="C47" s="18"/>
      <c r="D47" s="18"/>
      <c r="E47" s="18"/>
      <c r="F47" s="18"/>
      <c r="G47" s="18"/>
      <c r="H47" s="18"/>
      <c r="I47" s="18"/>
      <c r="J47" s="18"/>
      <c r="K47" s="18"/>
      <c r="L47" s="18"/>
      <c r="M47" s="18"/>
      <c r="N47" s="18"/>
      <c r="O47" s="18"/>
    </row>
    <row r="48" spans="2:15" x14ac:dyDescent="0.25">
      <c r="B48" s="18"/>
      <c r="C48" s="18"/>
      <c r="D48" s="18"/>
      <c r="E48" s="18"/>
      <c r="F48" s="18"/>
      <c r="G48" s="18"/>
      <c r="H48" s="18"/>
      <c r="I48" s="18"/>
      <c r="J48" s="18"/>
      <c r="K48" s="18"/>
      <c r="L48" s="18"/>
      <c r="M48" s="18"/>
      <c r="N48" s="18"/>
      <c r="O48" s="18"/>
    </row>
    <row r="49" spans="2:15" x14ac:dyDescent="0.25">
      <c r="B49" s="18"/>
      <c r="C49" s="18"/>
      <c r="D49" s="18"/>
      <c r="E49" s="18"/>
      <c r="F49" s="18"/>
      <c r="G49" s="18"/>
      <c r="H49" s="18"/>
      <c r="I49" s="18"/>
      <c r="J49" s="18"/>
      <c r="K49" s="18"/>
      <c r="L49" s="18"/>
      <c r="M49" s="18"/>
      <c r="N49" s="18"/>
      <c r="O49" s="18"/>
    </row>
    <row r="50" spans="2:15" x14ac:dyDescent="0.25">
      <c r="B50" s="9" t="s">
        <v>37</v>
      </c>
      <c r="C50" s="18"/>
      <c r="D50" s="18"/>
      <c r="E50" s="18"/>
      <c r="F50" s="18"/>
      <c r="G50" s="18"/>
      <c r="H50" s="18"/>
      <c r="I50" s="18"/>
      <c r="J50" s="18"/>
      <c r="K50" s="18"/>
      <c r="L50" s="18"/>
      <c r="M50" s="18"/>
      <c r="N50" s="18"/>
      <c r="O50" s="18"/>
    </row>
    <row r="51" spans="2:15" x14ac:dyDescent="0.25">
      <c r="B51" s="18"/>
      <c r="C51" s="21" t="s">
        <v>38</v>
      </c>
      <c r="D51" s="18"/>
      <c r="E51" s="18"/>
      <c r="F51" s="18"/>
      <c r="G51" s="18"/>
      <c r="H51" s="18"/>
      <c r="I51" s="18"/>
      <c r="J51" s="18"/>
      <c r="K51" s="18"/>
      <c r="L51" s="18"/>
      <c r="M51" s="18"/>
      <c r="N51" s="18"/>
      <c r="O51" s="18"/>
    </row>
    <row r="52" spans="2:15" x14ac:dyDescent="0.25">
      <c r="B52" s="18"/>
      <c r="C52" s="18"/>
      <c r="D52" s="18"/>
      <c r="E52" s="18"/>
      <c r="F52" s="18"/>
      <c r="G52" s="18"/>
      <c r="H52" s="18"/>
      <c r="I52" s="18"/>
      <c r="J52" s="18"/>
      <c r="K52" s="18"/>
      <c r="L52" s="18"/>
      <c r="M52" s="18"/>
      <c r="N52" s="18"/>
      <c r="O52" s="18"/>
    </row>
    <row r="53" spans="2:15" x14ac:dyDescent="0.25">
      <c r="B53" s="18"/>
      <c r="C53" s="18"/>
      <c r="D53" s="18"/>
      <c r="E53" s="18"/>
      <c r="F53" s="18"/>
      <c r="G53" s="18"/>
      <c r="H53" s="18"/>
      <c r="I53" s="18"/>
      <c r="J53" s="18"/>
      <c r="K53" s="18"/>
      <c r="L53" s="18"/>
      <c r="M53" s="18"/>
      <c r="N53" s="18"/>
      <c r="O53" s="18"/>
    </row>
    <row r="54" spans="2:15" x14ac:dyDescent="0.25">
      <c r="B54" s="18"/>
      <c r="C54" s="18"/>
      <c r="D54" s="18"/>
      <c r="E54" s="18"/>
      <c r="F54" s="18"/>
      <c r="G54" s="18"/>
      <c r="H54" s="18"/>
      <c r="I54" s="18"/>
      <c r="J54" s="18"/>
      <c r="K54" s="18"/>
      <c r="L54" s="18"/>
      <c r="M54" s="18"/>
      <c r="N54" s="18"/>
      <c r="O54" s="18"/>
    </row>
    <row r="55" spans="2:15" x14ac:dyDescent="0.25">
      <c r="B55" s="18"/>
      <c r="C55" s="18"/>
      <c r="D55" s="18"/>
      <c r="E55" s="18"/>
      <c r="F55" s="18"/>
      <c r="G55" s="18"/>
      <c r="H55" s="18"/>
      <c r="I55" s="18"/>
      <c r="J55" s="18"/>
      <c r="K55" s="18"/>
      <c r="L55" s="18"/>
      <c r="M55" s="18"/>
      <c r="N55" s="18"/>
      <c r="O55" s="18"/>
    </row>
    <row r="56" spans="2:15" x14ac:dyDescent="0.25">
      <c r="B56" s="18"/>
      <c r="C56" s="18"/>
      <c r="D56" s="18"/>
      <c r="E56" s="18"/>
      <c r="F56" s="18"/>
      <c r="G56" s="18"/>
      <c r="H56" s="18"/>
      <c r="I56" s="18"/>
      <c r="J56" s="18"/>
      <c r="K56" s="18"/>
      <c r="L56" s="18"/>
      <c r="M56" s="18"/>
      <c r="N56" s="18"/>
      <c r="O56" s="18"/>
    </row>
    <row r="57" spans="2:15" x14ac:dyDescent="0.25">
      <c r="B57" s="18"/>
      <c r="C57" s="18"/>
      <c r="D57" s="18"/>
      <c r="E57" s="18"/>
      <c r="F57" s="18"/>
      <c r="G57" s="18"/>
      <c r="H57" s="18"/>
      <c r="I57" s="18"/>
      <c r="J57" s="18"/>
      <c r="K57" s="18"/>
      <c r="L57" s="18"/>
      <c r="M57" s="18"/>
      <c r="N57" s="18"/>
      <c r="O57" s="18"/>
    </row>
    <row r="58" spans="2:15" x14ac:dyDescent="0.25">
      <c r="B58" s="18"/>
      <c r="C58" s="18"/>
      <c r="D58" s="18"/>
      <c r="E58" s="18"/>
      <c r="F58" s="18"/>
      <c r="G58" s="18"/>
      <c r="H58" s="18"/>
      <c r="I58" s="18"/>
      <c r="J58" s="18"/>
      <c r="K58" s="18"/>
      <c r="L58" s="18"/>
      <c r="M58" s="18"/>
      <c r="N58" s="18"/>
      <c r="O58" s="18"/>
    </row>
    <row r="59" spans="2:15" x14ac:dyDescent="0.25">
      <c r="B59" s="18"/>
      <c r="C59" s="18"/>
      <c r="D59" s="18"/>
      <c r="E59" s="18"/>
      <c r="F59" s="18"/>
      <c r="G59" s="18"/>
      <c r="H59" s="18"/>
      <c r="I59" s="18"/>
      <c r="J59" s="18"/>
      <c r="K59" s="18"/>
      <c r="L59" s="18"/>
      <c r="M59" s="18"/>
      <c r="N59" s="18"/>
      <c r="O59" s="18"/>
    </row>
    <row r="60" spans="2:15" x14ac:dyDescent="0.25">
      <c r="B60" s="18"/>
      <c r="C60" s="18"/>
      <c r="D60" s="18"/>
      <c r="E60" s="18"/>
      <c r="F60" s="18"/>
      <c r="G60" s="18"/>
      <c r="H60" s="18"/>
      <c r="I60" s="18"/>
      <c r="J60" s="18"/>
      <c r="K60" s="18"/>
      <c r="L60" s="18"/>
      <c r="M60" s="18"/>
      <c r="N60" s="18"/>
      <c r="O60" s="18"/>
    </row>
    <row r="61" spans="2:15" x14ac:dyDescent="0.25">
      <c r="B61" s="18"/>
      <c r="C61" s="18"/>
      <c r="D61" s="18"/>
      <c r="E61" s="18"/>
      <c r="F61" s="18"/>
      <c r="G61" s="18"/>
      <c r="H61" s="18"/>
      <c r="I61" s="18"/>
      <c r="J61" s="18"/>
      <c r="K61" s="18"/>
      <c r="L61" s="18"/>
      <c r="M61" s="18"/>
      <c r="N61" s="18"/>
      <c r="O61" s="18"/>
    </row>
    <row r="62" spans="2:15" x14ac:dyDescent="0.25">
      <c r="B62" s="18"/>
      <c r="C62" s="18"/>
      <c r="D62" s="18"/>
      <c r="E62" s="18"/>
      <c r="F62" s="18"/>
      <c r="G62" s="18"/>
      <c r="H62" s="18"/>
      <c r="I62" s="18"/>
      <c r="J62" s="18"/>
      <c r="K62" s="18"/>
      <c r="L62" s="18"/>
      <c r="M62" s="18"/>
      <c r="N62" s="18"/>
      <c r="O62" s="18"/>
    </row>
    <row r="63" spans="2:15" x14ac:dyDescent="0.25">
      <c r="B63" s="18"/>
      <c r="C63" s="18"/>
      <c r="D63" s="18"/>
      <c r="E63" s="18"/>
      <c r="F63" s="18"/>
      <c r="G63" s="18"/>
      <c r="H63" s="18"/>
      <c r="I63" s="18"/>
      <c r="J63" s="18"/>
      <c r="K63" s="18"/>
      <c r="L63" s="18"/>
      <c r="M63" s="18"/>
      <c r="N63" s="18"/>
      <c r="O63" s="18"/>
    </row>
    <row r="64" spans="2:15" x14ac:dyDescent="0.25">
      <c r="B64" s="18"/>
      <c r="C64" s="18"/>
      <c r="D64" s="18"/>
      <c r="E64" s="18"/>
      <c r="F64" s="18"/>
      <c r="G64" s="18"/>
      <c r="H64" s="18"/>
      <c r="I64" s="18"/>
      <c r="J64" s="18"/>
      <c r="K64" s="18"/>
      <c r="L64" s="18"/>
      <c r="M64" s="18"/>
      <c r="N64" s="18"/>
      <c r="O64" s="18"/>
    </row>
    <row r="65" spans="2:15" x14ac:dyDescent="0.25">
      <c r="B65" s="18"/>
      <c r="C65" s="18"/>
      <c r="D65" s="18"/>
      <c r="E65" s="18"/>
      <c r="F65" s="18"/>
      <c r="G65" s="18"/>
      <c r="H65" s="18"/>
      <c r="I65" s="18"/>
      <c r="J65" s="18"/>
      <c r="K65" s="18"/>
      <c r="L65" s="18"/>
      <c r="M65" s="18"/>
      <c r="N65" s="18"/>
      <c r="O65" s="18"/>
    </row>
    <row r="66" spans="2:15" x14ac:dyDescent="0.25">
      <c r="B66" s="18"/>
      <c r="C66" s="18"/>
      <c r="D66" s="18"/>
      <c r="E66" s="18"/>
      <c r="F66" s="18"/>
      <c r="G66" s="18"/>
      <c r="H66" s="18"/>
      <c r="I66" s="18"/>
      <c r="J66" s="18"/>
      <c r="K66" s="18"/>
      <c r="L66" s="18"/>
      <c r="M66" s="18"/>
      <c r="N66" s="18"/>
      <c r="O66" s="18"/>
    </row>
    <row r="67" spans="2:15" x14ac:dyDescent="0.25">
      <c r="B67" s="18"/>
      <c r="C67" s="18"/>
      <c r="D67" s="18"/>
      <c r="E67" s="18"/>
      <c r="F67" s="18"/>
      <c r="G67" s="18"/>
      <c r="H67" s="18"/>
      <c r="I67" s="18"/>
      <c r="J67" s="18"/>
      <c r="K67" s="18"/>
      <c r="L67" s="18"/>
      <c r="M67" s="18"/>
      <c r="N67" s="18"/>
      <c r="O67" s="18"/>
    </row>
    <row r="68" spans="2:15" x14ac:dyDescent="0.25">
      <c r="B68" s="18"/>
      <c r="C68" s="18"/>
      <c r="D68" s="18"/>
      <c r="E68" s="18"/>
      <c r="F68" s="18"/>
      <c r="G68" s="18"/>
      <c r="H68" s="18"/>
      <c r="I68" s="18"/>
      <c r="J68" s="18"/>
      <c r="K68" s="18"/>
      <c r="L68" s="18"/>
      <c r="M68" s="18"/>
      <c r="N68" s="18"/>
      <c r="O68" s="18"/>
    </row>
    <row r="69" spans="2:15" x14ac:dyDescent="0.25">
      <c r="B69" s="18"/>
      <c r="C69" s="18"/>
      <c r="D69" s="18"/>
      <c r="E69" s="18"/>
      <c r="F69" s="18"/>
      <c r="G69" s="18"/>
      <c r="H69" s="18"/>
      <c r="I69" s="18"/>
      <c r="J69" s="18"/>
      <c r="K69" s="18"/>
      <c r="L69" s="18"/>
      <c r="M69" s="18"/>
      <c r="N69" s="18"/>
      <c r="O69" s="18"/>
    </row>
    <row r="70" spans="2:15" x14ac:dyDescent="0.25">
      <c r="B70" s="18"/>
      <c r="C70" s="18"/>
      <c r="D70" s="18"/>
      <c r="E70" s="18"/>
      <c r="F70" s="18"/>
      <c r="G70" s="18"/>
      <c r="H70" s="18"/>
      <c r="I70" s="18"/>
      <c r="J70" s="18"/>
      <c r="K70" s="18"/>
      <c r="L70" s="18"/>
      <c r="M70" s="18"/>
      <c r="N70" s="18"/>
      <c r="O70" s="18"/>
    </row>
    <row r="71" spans="2:15" x14ac:dyDescent="0.25">
      <c r="B71" s="18"/>
      <c r="C71" s="18"/>
      <c r="D71" s="18"/>
      <c r="E71" s="18"/>
      <c r="F71" s="18"/>
      <c r="G71" s="18"/>
      <c r="H71" s="18"/>
      <c r="I71" s="18"/>
      <c r="J71" s="18"/>
      <c r="K71" s="18"/>
      <c r="L71" s="18"/>
      <c r="M71" s="18"/>
      <c r="N71" s="18"/>
      <c r="O71" s="18"/>
    </row>
    <row r="72" spans="2:15" x14ac:dyDescent="0.25">
      <c r="B72" s="18"/>
      <c r="C72" s="18"/>
      <c r="D72" s="18"/>
      <c r="E72" s="18"/>
      <c r="F72" s="18"/>
      <c r="G72" s="18"/>
      <c r="H72" s="18"/>
      <c r="I72" s="18"/>
      <c r="J72" s="18"/>
      <c r="K72" s="18"/>
      <c r="L72" s="18"/>
      <c r="M72" s="18"/>
      <c r="N72" s="18"/>
      <c r="O72" s="18"/>
    </row>
    <row r="73" spans="2:15" x14ac:dyDescent="0.25">
      <c r="B73" s="18"/>
      <c r="C73" s="18"/>
      <c r="D73" s="18"/>
      <c r="E73" s="18"/>
      <c r="F73" s="18"/>
      <c r="G73" s="18"/>
      <c r="H73" s="18"/>
      <c r="I73" s="18"/>
      <c r="J73" s="18"/>
      <c r="K73" s="18"/>
      <c r="L73" s="18"/>
      <c r="M73" s="18"/>
      <c r="N73" s="18"/>
      <c r="O73" s="18"/>
    </row>
    <row r="74" spans="2:15" x14ac:dyDescent="0.25">
      <c r="B74" s="18"/>
      <c r="C74" s="18"/>
      <c r="D74" s="18"/>
      <c r="E74" s="18"/>
      <c r="F74" s="18"/>
      <c r="G74" s="18"/>
      <c r="H74" s="18"/>
      <c r="I74" s="18"/>
      <c r="J74" s="18"/>
      <c r="K74" s="18"/>
      <c r="L74" s="18"/>
      <c r="M74" s="18"/>
      <c r="N74" s="18"/>
      <c r="O74" s="18"/>
    </row>
    <row r="75" spans="2:15" x14ac:dyDescent="0.25">
      <c r="B75" s="18"/>
      <c r="C75" s="18"/>
      <c r="D75" s="18"/>
      <c r="E75" s="18"/>
      <c r="F75" s="18"/>
      <c r="G75" s="18"/>
      <c r="H75" s="18"/>
      <c r="I75" s="18"/>
      <c r="J75" s="18"/>
      <c r="K75" s="18"/>
      <c r="L75" s="18"/>
      <c r="M75" s="18"/>
      <c r="N75" s="18"/>
      <c r="O75" s="18"/>
    </row>
    <row r="76" spans="2:15" x14ac:dyDescent="0.25">
      <c r="B76" s="18"/>
      <c r="C76" s="18"/>
      <c r="D76" s="18"/>
      <c r="E76" s="18"/>
      <c r="F76" s="18"/>
      <c r="G76" s="18"/>
      <c r="H76" s="18"/>
      <c r="I76" s="18"/>
      <c r="J76" s="18"/>
      <c r="K76" s="18"/>
      <c r="L76" s="18"/>
      <c r="M76" s="18"/>
      <c r="N76" s="18"/>
      <c r="O76" s="18"/>
    </row>
    <row r="77" spans="2:15" x14ac:dyDescent="0.25">
      <c r="B77" s="18"/>
      <c r="C77" s="18"/>
      <c r="D77" s="18"/>
      <c r="E77" s="18"/>
      <c r="F77" s="18"/>
      <c r="G77" s="18"/>
      <c r="H77" s="18"/>
      <c r="I77" s="18"/>
      <c r="J77" s="18"/>
      <c r="K77" s="18"/>
      <c r="L77" s="18"/>
      <c r="M77" s="18"/>
      <c r="N77" s="18"/>
      <c r="O77" s="18"/>
    </row>
    <row r="78" spans="2:15" x14ac:dyDescent="0.25">
      <c r="B78" s="18"/>
      <c r="C78" s="18"/>
      <c r="D78" s="18"/>
      <c r="E78" s="18"/>
      <c r="F78" s="18"/>
      <c r="G78" s="18"/>
      <c r="H78" s="18"/>
      <c r="I78" s="18"/>
      <c r="J78" s="18"/>
      <c r="K78" s="18"/>
      <c r="L78" s="18"/>
      <c r="M78" s="18"/>
      <c r="N78" s="18"/>
      <c r="O78" s="18"/>
    </row>
    <row r="79" spans="2:15" x14ac:dyDescent="0.25">
      <c r="B79" s="18"/>
      <c r="C79" s="18"/>
      <c r="D79" s="18"/>
      <c r="E79" s="18"/>
      <c r="F79" s="18"/>
      <c r="G79" s="18"/>
      <c r="H79" s="18"/>
      <c r="I79" s="18"/>
      <c r="J79" s="18"/>
      <c r="K79" s="18"/>
      <c r="L79" s="18"/>
      <c r="M79" s="18"/>
      <c r="N79" s="18"/>
      <c r="O79" s="18"/>
    </row>
    <row r="80" spans="2:15" x14ac:dyDescent="0.25">
      <c r="B80" s="18"/>
      <c r="C80" s="18"/>
      <c r="D80" s="18"/>
      <c r="E80" s="18"/>
      <c r="F80" s="18"/>
      <c r="G80" s="18"/>
      <c r="H80" s="18"/>
      <c r="I80" s="18"/>
      <c r="J80" s="18"/>
      <c r="K80" s="18"/>
      <c r="L80" s="18"/>
      <c r="M80" s="18"/>
      <c r="N80" s="18"/>
      <c r="O80" s="18"/>
    </row>
    <row r="81" spans="2:15" x14ac:dyDescent="0.25">
      <c r="B81" s="18"/>
      <c r="C81" s="18"/>
      <c r="D81" s="18"/>
      <c r="E81" s="18"/>
      <c r="F81" s="18"/>
      <c r="G81" s="18"/>
      <c r="H81" s="18"/>
      <c r="I81" s="18"/>
      <c r="J81" s="18"/>
      <c r="K81" s="18"/>
      <c r="L81" s="18"/>
      <c r="M81" s="18"/>
      <c r="N81" s="18"/>
      <c r="O81" s="18"/>
    </row>
    <row r="82" spans="2:15" x14ac:dyDescent="0.25">
      <c r="B82" s="18"/>
      <c r="C82" s="18"/>
      <c r="D82" s="18"/>
      <c r="E82" s="18"/>
      <c r="F82" s="18"/>
      <c r="G82" s="18"/>
      <c r="H82" s="18"/>
      <c r="I82" s="18"/>
      <c r="J82" s="18"/>
      <c r="K82" s="18"/>
      <c r="L82" s="18"/>
      <c r="M82" s="18"/>
      <c r="N82" s="18"/>
      <c r="O82" s="18"/>
    </row>
    <row r="83" spans="2:15" x14ac:dyDescent="0.25">
      <c r="B83" s="18"/>
      <c r="C83" s="18"/>
      <c r="D83" s="18"/>
      <c r="E83" s="18"/>
      <c r="F83" s="18"/>
      <c r="G83" s="18"/>
      <c r="H83" s="18"/>
      <c r="I83" s="18"/>
      <c r="J83" s="18"/>
      <c r="K83" s="18"/>
      <c r="L83" s="18"/>
      <c r="M83" s="18"/>
      <c r="N83" s="18"/>
      <c r="O83" s="18"/>
    </row>
    <row r="84" spans="2:15" x14ac:dyDescent="0.25">
      <c r="B84" s="18"/>
      <c r="C84" s="18"/>
      <c r="D84" s="18"/>
      <c r="E84" s="18"/>
      <c r="F84" s="18"/>
      <c r="G84" s="18"/>
      <c r="H84" s="18"/>
      <c r="I84" s="18"/>
      <c r="J84" s="18"/>
      <c r="K84" s="18"/>
      <c r="L84" s="18"/>
      <c r="M84" s="18"/>
      <c r="N84" s="18"/>
      <c r="O84" s="18"/>
    </row>
    <row r="85" spans="2:15" x14ac:dyDescent="0.25">
      <c r="B85" s="18"/>
      <c r="C85" s="18"/>
      <c r="D85" s="18"/>
      <c r="E85" s="18"/>
      <c r="F85" s="18"/>
      <c r="G85" s="18"/>
      <c r="H85" s="18"/>
      <c r="I85" s="18"/>
      <c r="J85" s="18"/>
      <c r="K85" s="18"/>
      <c r="L85" s="18"/>
      <c r="M85" s="18"/>
      <c r="N85" s="18"/>
      <c r="O85" s="18"/>
    </row>
    <row r="86" spans="2:15" x14ac:dyDescent="0.25">
      <c r="B86" s="18"/>
      <c r="C86" s="18"/>
      <c r="D86" s="18"/>
      <c r="E86" s="18"/>
      <c r="F86" s="18"/>
      <c r="G86" s="18"/>
      <c r="H86" s="18"/>
      <c r="I86" s="18"/>
      <c r="J86" s="18"/>
      <c r="K86" s="18"/>
      <c r="L86" s="18"/>
      <c r="M86" s="18"/>
      <c r="N86" s="18"/>
      <c r="O86" s="18"/>
    </row>
    <row r="87" spans="2:15" x14ac:dyDescent="0.25">
      <c r="B87" s="18"/>
      <c r="C87" s="18"/>
      <c r="D87" s="18"/>
      <c r="E87" s="18"/>
      <c r="F87" s="18"/>
      <c r="G87" s="18"/>
      <c r="H87" s="18"/>
      <c r="I87" s="18"/>
      <c r="J87" s="18"/>
      <c r="K87" s="18"/>
      <c r="L87" s="18"/>
      <c r="M87" s="18"/>
      <c r="N87" s="18"/>
      <c r="O87" s="18"/>
    </row>
    <row r="88" spans="2:15" x14ac:dyDescent="0.25">
      <c r="B88" s="18"/>
      <c r="C88" s="18"/>
      <c r="D88" s="18"/>
      <c r="E88" s="18"/>
      <c r="F88" s="18"/>
      <c r="G88" s="18"/>
      <c r="H88" s="18"/>
      <c r="I88" s="18"/>
      <c r="J88" s="18"/>
      <c r="K88" s="18"/>
      <c r="L88" s="18"/>
      <c r="M88" s="18"/>
      <c r="N88" s="18"/>
      <c r="O88" s="18"/>
    </row>
    <row r="89" spans="2:15" x14ac:dyDescent="0.25">
      <c r="B89" s="18"/>
      <c r="C89" s="18"/>
      <c r="D89" s="18"/>
      <c r="E89" s="18"/>
      <c r="F89" s="18"/>
      <c r="G89" s="18"/>
      <c r="H89" s="18"/>
      <c r="I89" s="18"/>
      <c r="J89" s="18"/>
      <c r="K89" s="18"/>
      <c r="L89" s="18"/>
      <c r="M89" s="18"/>
      <c r="N89" s="18"/>
      <c r="O89" s="18"/>
    </row>
    <row r="90" spans="2:15" x14ac:dyDescent="0.25">
      <c r="B90" s="18"/>
      <c r="C90" s="18"/>
      <c r="D90" s="18"/>
      <c r="E90" s="18"/>
      <c r="F90" s="18"/>
      <c r="G90" s="18"/>
      <c r="H90" s="18"/>
      <c r="I90" s="18"/>
      <c r="J90" s="18"/>
      <c r="K90" s="18"/>
      <c r="L90" s="18"/>
      <c r="M90" s="18"/>
      <c r="N90" s="18"/>
      <c r="O90" s="18"/>
    </row>
    <row r="91" spans="2:15" x14ac:dyDescent="0.25">
      <c r="B91" s="18"/>
      <c r="C91" s="18"/>
      <c r="D91" s="18"/>
      <c r="E91" s="18"/>
      <c r="F91" s="18"/>
      <c r="G91" s="18"/>
      <c r="H91" s="18"/>
      <c r="I91" s="18"/>
      <c r="J91" s="18"/>
      <c r="K91" s="18"/>
      <c r="L91" s="18"/>
      <c r="M91" s="18"/>
      <c r="N91" s="18"/>
      <c r="O91" s="18"/>
    </row>
    <row r="92" spans="2:15" x14ac:dyDescent="0.25">
      <c r="B92" s="18"/>
      <c r="C92" s="18"/>
      <c r="D92" s="18"/>
      <c r="E92" s="18"/>
      <c r="F92" s="18"/>
      <c r="G92" s="18"/>
      <c r="H92" s="18"/>
      <c r="I92" s="18"/>
      <c r="J92" s="18"/>
      <c r="K92" s="18"/>
      <c r="L92" s="18"/>
      <c r="M92" s="18"/>
      <c r="N92" s="18"/>
      <c r="O92" s="18"/>
    </row>
    <row r="93" spans="2:15" x14ac:dyDescent="0.25">
      <c r="B93" s="18"/>
      <c r="C93" s="18"/>
      <c r="D93" s="18"/>
      <c r="E93" s="18"/>
      <c r="F93" s="18"/>
      <c r="G93" s="18"/>
      <c r="H93" s="18"/>
      <c r="I93" s="18"/>
      <c r="J93" s="18"/>
      <c r="K93" s="18"/>
      <c r="L93" s="18"/>
      <c r="M93" s="18"/>
      <c r="N93" s="18"/>
      <c r="O93" s="18"/>
    </row>
    <row r="94" spans="2:15" x14ac:dyDescent="0.25">
      <c r="B94" s="18"/>
      <c r="C94" s="18"/>
      <c r="D94" s="18"/>
      <c r="E94" s="18"/>
      <c r="F94" s="18"/>
      <c r="G94" s="18"/>
      <c r="H94" s="18"/>
      <c r="I94" s="18"/>
      <c r="J94" s="18"/>
      <c r="K94" s="18"/>
      <c r="L94" s="18"/>
      <c r="M94" s="18"/>
      <c r="N94" s="18"/>
      <c r="O94" s="18"/>
    </row>
    <row r="95" spans="2:15" x14ac:dyDescent="0.25">
      <c r="B95" s="18"/>
      <c r="C95" s="18"/>
      <c r="D95" s="18"/>
      <c r="E95" s="18"/>
      <c r="F95" s="18"/>
      <c r="G95" s="18"/>
      <c r="H95" s="18"/>
      <c r="I95" s="18"/>
      <c r="J95" s="18"/>
      <c r="K95" s="18"/>
      <c r="L95" s="18"/>
      <c r="M95" s="18"/>
      <c r="N95" s="18"/>
      <c r="O95" s="18"/>
    </row>
    <row r="96" spans="2:15" x14ac:dyDescent="0.25">
      <c r="B96" s="18"/>
      <c r="C96" s="18"/>
      <c r="D96" s="18"/>
      <c r="E96" s="18"/>
      <c r="F96" s="18"/>
      <c r="G96" s="18"/>
      <c r="H96" s="18"/>
      <c r="I96" s="18"/>
      <c r="J96" s="18"/>
      <c r="K96" s="18"/>
      <c r="L96" s="18"/>
      <c r="M96" s="18"/>
      <c r="N96" s="18"/>
      <c r="O96" s="18"/>
    </row>
    <row r="97" spans="2:15" x14ac:dyDescent="0.25">
      <c r="B97" s="18"/>
      <c r="C97" s="18"/>
      <c r="D97" s="18"/>
      <c r="E97" s="18"/>
      <c r="F97" s="18"/>
      <c r="G97" s="18"/>
      <c r="H97" s="18"/>
      <c r="I97" s="18"/>
      <c r="J97" s="18"/>
      <c r="K97" s="18"/>
      <c r="L97" s="18"/>
      <c r="M97" s="18"/>
      <c r="N97" s="18"/>
      <c r="O97" s="18"/>
    </row>
    <row r="98" spans="2:15" x14ac:dyDescent="0.25">
      <c r="B98" s="18"/>
      <c r="C98" s="18"/>
      <c r="D98" s="18"/>
      <c r="E98" s="18"/>
      <c r="F98" s="18"/>
      <c r="G98" s="18"/>
      <c r="H98" s="18"/>
      <c r="I98" s="18"/>
      <c r="J98" s="18"/>
      <c r="K98" s="18"/>
      <c r="L98" s="18"/>
      <c r="M98" s="18"/>
      <c r="N98" s="18"/>
      <c r="O98" s="18"/>
    </row>
    <row r="99" spans="2:15" x14ac:dyDescent="0.25">
      <c r="B99" s="18"/>
      <c r="C99" s="18"/>
      <c r="D99" s="18"/>
      <c r="E99" s="18"/>
      <c r="F99" s="18"/>
      <c r="G99" s="18"/>
      <c r="H99" s="18"/>
      <c r="I99" s="18"/>
      <c r="J99" s="18"/>
      <c r="K99" s="18"/>
      <c r="L99" s="18"/>
      <c r="M99" s="18"/>
      <c r="N99" s="18"/>
      <c r="O99" s="18"/>
    </row>
    <row r="100" spans="2:15" x14ac:dyDescent="0.25">
      <c r="B100" s="18"/>
      <c r="C100" s="18"/>
      <c r="D100" s="18"/>
      <c r="E100" s="18"/>
      <c r="F100" s="18"/>
      <c r="G100" s="18"/>
      <c r="H100" s="18"/>
      <c r="I100" s="18"/>
      <c r="J100" s="18"/>
      <c r="K100" s="18"/>
      <c r="L100" s="18"/>
      <c r="M100" s="18"/>
      <c r="N100" s="18"/>
      <c r="O100" s="18"/>
    </row>
    <row r="101" spans="2:15" x14ac:dyDescent="0.25">
      <c r="B101" s="18"/>
      <c r="C101" s="18"/>
      <c r="D101" s="18"/>
      <c r="E101" s="18"/>
      <c r="F101" s="18"/>
      <c r="G101" s="18"/>
      <c r="H101" s="18"/>
      <c r="I101" s="18"/>
      <c r="J101" s="18"/>
      <c r="K101" s="18"/>
      <c r="L101" s="18"/>
      <c r="M101" s="18"/>
      <c r="N101" s="18"/>
      <c r="O101" s="18"/>
    </row>
    <row r="102" spans="2:15" x14ac:dyDescent="0.25">
      <c r="B102" s="18"/>
      <c r="C102" s="18"/>
      <c r="D102" s="18"/>
      <c r="E102" s="18"/>
      <c r="F102" s="18"/>
      <c r="G102" s="18"/>
      <c r="H102" s="18"/>
      <c r="I102" s="18"/>
      <c r="J102" s="18"/>
      <c r="K102" s="18"/>
      <c r="L102" s="18"/>
      <c r="M102" s="18"/>
      <c r="N102" s="18"/>
      <c r="O102" s="18"/>
    </row>
    <row r="103" spans="2:15" x14ac:dyDescent="0.25">
      <c r="B103" s="18"/>
      <c r="C103" s="18"/>
      <c r="D103" s="18"/>
      <c r="E103" s="18"/>
      <c r="F103" s="18"/>
      <c r="G103" s="18"/>
      <c r="H103" s="18"/>
      <c r="I103" s="18"/>
      <c r="J103" s="18"/>
      <c r="K103" s="18"/>
      <c r="L103" s="18"/>
      <c r="M103" s="18"/>
      <c r="N103" s="18"/>
      <c r="O103" s="18"/>
    </row>
    <row r="104" spans="2:15" x14ac:dyDescent="0.25">
      <c r="B104" s="18"/>
      <c r="C104" s="18"/>
      <c r="D104" s="18"/>
      <c r="E104" s="18"/>
      <c r="F104" s="18"/>
      <c r="G104" s="18"/>
      <c r="H104" s="18"/>
      <c r="I104" s="18"/>
      <c r="J104" s="18"/>
      <c r="K104" s="18"/>
      <c r="L104" s="18"/>
      <c r="M104" s="18"/>
      <c r="N104" s="18"/>
      <c r="O104" s="18"/>
    </row>
    <row r="105" spans="2:15" x14ac:dyDescent="0.25">
      <c r="B105" s="18"/>
      <c r="C105" s="18"/>
      <c r="D105" s="18"/>
      <c r="E105" s="18"/>
      <c r="F105" s="18"/>
      <c r="G105" s="18"/>
      <c r="H105" s="18"/>
      <c r="I105" s="18"/>
      <c r="J105" s="18"/>
      <c r="K105" s="18"/>
      <c r="L105" s="18"/>
      <c r="M105" s="18"/>
      <c r="N105" s="18"/>
      <c r="O105" s="18"/>
    </row>
    <row r="106" spans="2:15" x14ac:dyDescent="0.25">
      <c r="B106" s="18"/>
      <c r="C106" s="18"/>
      <c r="D106" s="18"/>
      <c r="E106" s="18"/>
      <c r="F106" s="18"/>
      <c r="G106" s="18"/>
      <c r="H106" s="18"/>
      <c r="I106" s="18"/>
      <c r="J106" s="18"/>
      <c r="K106" s="18"/>
      <c r="L106" s="18"/>
      <c r="M106" s="18"/>
      <c r="N106" s="18"/>
      <c r="O106" s="18"/>
    </row>
    <row r="107" spans="2:15" x14ac:dyDescent="0.25">
      <c r="B107" s="18"/>
      <c r="C107" s="18"/>
      <c r="D107" s="18"/>
      <c r="E107" s="18"/>
      <c r="F107" s="18"/>
      <c r="G107" s="18"/>
      <c r="H107" s="18"/>
      <c r="I107" s="18"/>
      <c r="J107" s="18"/>
      <c r="K107" s="18"/>
      <c r="L107" s="18"/>
      <c r="M107" s="18"/>
      <c r="N107" s="18"/>
      <c r="O107" s="18"/>
    </row>
    <row r="108" spans="2:15" x14ac:dyDescent="0.25">
      <c r="B108" s="18"/>
      <c r="C108" s="18"/>
      <c r="D108" s="18"/>
      <c r="E108" s="18"/>
      <c r="F108" s="18"/>
      <c r="G108" s="18"/>
      <c r="H108" s="18"/>
      <c r="I108" s="18"/>
      <c r="J108" s="18"/>
      <c r="K108" s="18"/>
      <c r="L108" s="18"/>
      <c r="M108" s="18"/>
      <c r="N108" s="18"/>
      <c r="O108" s="18"/>
    </row>
    <row r="109" spans="2:15" x14ac:dyDescent="0.25">
      <c r="B109" s="18"/>
      <c r="C109" s="18"/>
      <c r="D109" s="18"/>
      <c r="E109" s="18"/>
      <c r="F109" s="18"/>
      <c r="G109" s="18"/>
      <c r="H109" s="18"/>
      <c r="I109" s="18"/>
      <c r="J109" s="18"/>
      <c r="K109" s="18"/>
      <c r="L109" s="18"/>
      <c r="M109" s="18"/>
      <c r="N109" s="18"/>
      <c r="O109" s="18"/>
    </row>
    <row r="110" spans="2:15" x14ac:dyDescent="0.25">
      <c r="B110" s="18"/>
      <c r="C110" s="18"/>
      <c r="D110" s="18"/>
      <c r="E110" s="18"/>
      <c r="F110" s="18"/>
      <c r="G110" s="18"/>
      <c r="H110" s="18"/>
      <c r="I110" s="18"/>
      <c r="J110" s="18"/>
      <c r="K110" s="18"/>
      <c r="L110" s="18"/>
      <c r="M110" s="18"/>
      <c r="N110" s="18"/>
      <c r="O110" s="18"/>
    </row>
    <row r="111" spans="2:15" x14ac:dyDescent="0.25">
      <c r="B111" s="18"/>
      <c r="C111" s="18"/>
      <c r="D111" s="18"/>
      <c r="E111" s="18"/>
      <c r="F111" s="18"/>
      <c r="G111" s="18"/>
      <c r="H111" s="18"/>
      <c r="I111" s="18"/>
      <c r="J111" s="18"/>
      <c r="K111" s="18"/>
      <c r="L111" s="18"/>
      <c r="M111" s="18"/>
      <c r="N111" s="18"/>
      <c r="O111" s="18"/>
    </row>
    <row r="112" spans="2:15" x14ac:dyDescent="0.25">
      <c r="B112" s="18"/>
      <c r="C112" s="18"/>
      <c r="D112" s="18"/>
      <c r="E112" s="18"/>
      <c r="F112" s="18"/>
      <c r="G112" s="18"/>
      <c r="H112" s="18"/>
      <c r="I112" s="18"/>
      <c r="J112" s="18"/>
      <c r="K112" s="18"/>
      <c r="L112" s="18"/>
      <c r="M112" s="18"/>
      <c r="N112" s="18"/>
      <c r="O112" s="18"/>
    </row>
    <row r="113" spans="2:15" x14ac:dyDescent="0.25">
      <c r="B113" s="18"/>
      <c r="C113" s="18"/>
      <c r="D113" s="18"/>
      <c r="E113" s="18"/>
      <c r="F113" s="18"/>
      <c r="G113" s="18"/>
      <c r="H113" s="18"/>
      <c r="I113" s="18"/>
      <c r="J113" s="18"/>
      <c r="K113" s="18"/>
      <c r="L113" s="18"/>
      <c r="M113" s="18"/>
      <c r="N113" s="18"/>
      <c r="O113" s="18"/>
    </row>
    <row r="114" spans="2:15" x14ac:dyDescent="0.25">
      <c r="B114" s="18"/>
      <c r="C114" s="18"/>
      <c r="D114" s="18"/>
      <c r="E114" s="18"/>
      <c r="F114" s="18"/>
      <c r="G114" s="18"/>
      <c r="H114" s="18"/>
      <c r="I114" s="18"/>
      <c r="J114" s="18"/>
      <c r="K114" s="18"/>
      <c r="L114" s="18"/>
      <c r="M114" s="18"/>
      <c r="N114" s="18"/>
      <c r="O114" s="18"/>
    </row>
    <row r="115" spans="2:15" x14ac:dyDescent="0.25">
      <c r="B115" s="18"/>
      <c r="C115" s="18"/>
      <c r="D115" s="18"/>
      <c r="E115" s="18"/>
      <c r="F115" s="18"/>
      <c r="G115" s="18"/>
      <c r="H115" s="18"/>
      <c r="I115" s="18"/>
      <c r="J115" s="18"/>
      <c r="K115" s="18"/>
      <c r="L115" s="18"/>
      <c r="M115" s="18"/>
      <c r="N115" s="18"/>
      <c r="O115" s="18"/>
    </row>
    <row r="116" spans="2:15" x14ac:dyDescent="0.25">
      <c r="B116" s="18"/>
      <c r="C116" s="18"/>
      <c r="D116" s="18"/>
      <c r="E116" s="18"/>
      <c r="F116" s="18"/>
      <c r="G116" s="18"/>
      <c r="H116" s="18"/>
      <c r="I116" s="18"/>
      <c r="J116" s="18"/>
      <c r="K116" s="18"/>
      <c r="L116" s="18"/>
      <c r="M116" s="18"/>
      <c r="N116" s="18"/>
      <c r="O116" s="18"/>
    </row>
    <row r="117" spans="2:15" x14ac:dyDescent="0.25">
      <c r="B117" s="18"/>
      <c r="C117" s="18"/>
      <c r="D117" s="18"/>
      <c r="E117" s="18"/>
      <c r="F117" s="18"/>
      <c r="G117" s="18"/>
      <c r="H117" s="18"/>
      <c r="I117" s="18"/>
      <c r="J117" s="18"/>
      <c r="K117" s="18"/>
      <c r="L117" s="18"/>
      <c r="M117" s="18"/>
      <c r="N117" s="18"/>
      <c r="O117" s="18"/>
    </row>
    <row r="118" spans="2:15" x14ac:dyDescent="0.25">
      <c r="B118" s="18"/>
      <c r="C118" s="18"/>
      <c r="D118" s="18"/>
      <c r="E118" s="18"/>
      <c r="F118" s="18"/>
      <c r="G118" s="18"/>
      <c r="H118" s="18"/>
      <c r="I118" s="18"/>
      <c r="J118" s="18"/>
      <c r="K118" s="18"/>
      <c r="L118" s="18"/>
      <c r="M118" s="18"/>
      <c r="N118" s="18"/>
      <c r="O118" s="18"/>
    </row>
    <row r="119" spans="2:15" x14ac:dyDescent="0.25">
      <c r="B119" s="18"/>
      <c r="C119" s="18"/>
      <c r="D119" s="18"/>
      <c r="E119" s="18"/>
      <c r="F119" s="18"/>
      <c r="G119" s="18"/>
      <c r="H119" s="18"/>
      <c r="I119" s="18"/>
      <c r="J119" s="18"/>
      <c r="K119" s="18"/>
      <c r="L119" s="18"/>
      <c r="M119" s="18"/>
      <c r="N119" s="18"/>
      <c r="O119" s="18"/>
    </row>
    <row r="120" spans="2:15" x14ac:dyDescent="0.25">
      <c r="B120" s="18"/>
      <c r="C120" s="18"/>
      <c r="D120" s="18"/>
      <c r="E120" s="18"/>
      <c r="F120" s="18"/>
      <c r="G120" s="18"/>
      <c r="H120" s="18"/>
      <c r="I120" s="18"/>
      <c r="J120" s="18"/>
      <c r="K120" s="18"/>
      <c r="L120" s="18"/>
      <c r="M120" s="18"/>
      <c r="N120" s="18"/>
      <c r="O120" s="18"/>
    </row>
    <row r="121" spans="2:15" x14ac:dyDescent="0.25">
      <c r="B121" s="18"/>
      <c r="C121" s="18"/>
      <c r="D121" s="18"/>
      <c r="E121" s="18"/>
      <c r="F121" s="18"/>
      <c r="G121" s="18"/>
      <c r="H121" s="18"/>
      <c r="I121" s="18"/>
      <c r="J121" s="18"/>
      <c r="K121" s="18"/>
      <c r="L121" s="18"/>
      <c r="M121" s="18"/>
      <c r="N121" s="18"/>
      <c r="O121" s="18"/>
    </row>
    <row r="122" spans="2:15" x14ac:dyDescent="0.25">
      <c r="B122" s="18"/>
      <c r="C122" s="18"/>
      <c r="D122" s="18"/>
      <c r="E122" s="18"/>
      <c r="F122" s="18"/>
      <c r="G122" s="18"/>
      <c r="H122" s="18"/>
      <c r="I122" s="18"/>
      <c r="J122" s="18"/>
      <c r="K122" s="18"/>
      <c r="L122" s="18"/>
      <c r="M122" s="18"/>
      <c r="N122" s="18"/>
      <c r="O122" s="18"/>
    </row>
    <row r="123" spans="2:15" x14ac:dyDescent="0.25">
      <c r="B123" s="18"/>
      <c r="C123" s="18"/>
      <c r="D123" s="18"/>
      <c r="E123" s="18"/>
      <c r="F123" s="18"/>
      <c r="G123" s="18"/>
      <c r="H123" s="18"/>
      <c r="I123" s="18"/>
      <c r="J123" s="18"/>
      <c r="K123" s="18"/>
      <c r="L123" s="18"/>
      <c r="M123" s="18"/>
      <c r="N123" s="18"/>
      <c r="O123" s="18"/>
    </row>
    <row r="124" spans="2:15" x14ac:dyDescent="0.25">
      <c r="B124" s="18"/>
      <c r="C124" s="18"/>
      <c r="D124" s="18"/>
      <c r="E124" s="18"/>
      <c r="F124" s="18"/>
      <c r="G124" s="18"/>
      <c r="H124" s="18"/>
      <c r="I124" s="18"/>
      <c r="J124" s="18"/>
      <c r="K124" s="18"/>
      <c r="L124" s="18"/>
      <c r="M124" s="18"/>
      <c r="N124" s="18"/>
      <c r="O124" s="18"/>
    </row>
    <row r="125" spans="2:15" x14ac:dyDescent="0.25">
      <c r="B125" s="18"/>
      <c r="C125" s="18"/>
      <c r="D125" s="18"/>
      <c r="E125" s="18"/>
      <c r="F125" s="18"/>
      <c r="G125" s="18"/>
      <c r="H125" s="18"/>
      <c r="I125" s="18"/>
      <c r="J125" s="18"/>
      <c r="K125" s="18"/>
      <c r="L125" s="18"/>
      <c r="M125" s="18"/>
      <c r="N125" s="18"/>
      <c r="O125" s="18"/>
    </row>
    <row r="126" spans="2:15" x14ac:dyDescent="0.25">
      <c r="B126" s="18"/>
      <c r="C126" s="18"/>
      <c r="D126" s="18"/>
      <c r="E126" s="18"/>
      <c r="F126" s="18"/>
      <c r="G126" s="18"/>
      <c r="H126" s="18"/>
      <c r="I126" s="18"/>
      <c r="J126" s="18"/>
      <c r="K126" s="18"/>
      <c r="L126" s="18"/>
      <c r="M126" s="18"/>
      <c r="N126" s="18"/>
      <c r="O126" s="18"/>
    </row>
    <row r="127" spans="2:15" x14ac:dyDescent="0.25">
      <c r="B127" s="18"/>
      <c r="C127" s="18"/>
      <c r="D127" s="18"/>
      <c r="E127" s="18"/>
      <c r="F127" s="18"/>
      <c r="G127" s="18"/>
      <c r="H127" s="18"/>
      <c r="I127" s="18"/>
      <c r="J127" s="18"/>
      <c r="K127" s="18"/>
      <c r="L127" s="18"/>
      <c r="M127" s="18"/>
      <c r="N127" s="18"/>
      <c r="O127" s="18"/>
    </row>
    <row r="128" spans="2:15" x14ac:dyDescent="0.25">
      <c r="B128" s="18"/>
      <c r="C128" s="18"/>
      <c r="D128" s="18"/>
      <c r="E128" s="18"/>
      <c r="F128" s="18"/>
      <c r="G128" s="18"/>
      <c r="H128" s="18"/>
      <c r="I128" s="18"/>
      <c r="J128" s="18"/>
      <c r="K128" s="18"/>
      <c r="L128" s="18"/>
      <c r="M128" s="18"/>
      <c r="N128" s="18"/>
      <c r="O128" s="18"/>
    </row>
    <row r="129" spans="2:15" x14ac:dyDescent="0.25">
      <c r="B129" s="18"/>
      <c r="C129" s="18"/>
      <c r="D129" s="18"/>
      <c r="E129" s="18"/>
      <c r="F129" s="18"/>
      <c r="G129" s="18"/>
      <c r="H129" s="18"/>
      <c r="I129" s="18"/>
      <c r="J129" s="18"/>
      <c r="K129" s="18"/>
      <c r="L129" s="18"/>
      <c r="M129" s="18"/>
      <c r="N129" s="18"/>
      <c r="O129" s="18"/>
    </row>
    <row r="130" spans="2:15" x14ac:dyDescent="0.25">
      <c r="B130" s="18"/>
      <c r="C130" s="18"/>
      <c r="D130" s="18"/>
      <c r="E130" s="18"/>
      <c r="F130" s="18"/>
      <c r="G130" s="18"/>
      <c r="H130" s="18"/>
      <c r="I130" s="18"/>
      <c r="J130" s="18"/>
      <c r="K130" s="18"/>
      <c r="L130" s="18"/>
      <c r="M130" s="18"/>
      <c r="N130" s="18"/>
      <c r="O130" s="18"/>
    </row>
    <row r="131" spans="2:15" x14ac:dyDescent="0.25">
      <c r="B131" s="18"/>
      <c r="C131" s="18"/>
      <c r="D131" s="18"/>
      <c r="E131" s="18"/>
      <c r="F131" s="18"/>
      <c r="G131" s="18"/>
      <c r="H131" s="18"/>
      <c r="I131" s="18"/>
      <c r="J131" s="18"/>
      <c r="K131" s="18"/>
      <c r="L131" s="18"/>
      <c r="M131" s="18"/>
      <c r="N131" s="18"/>
      <c r="O131" s="18"/>
    </row>
    <row r="132" spans="2:15" x14ac:dyDescent="0.25">
      <c r="B132" s="18"/>
      <c r="C132" s="18"/>
      <c r="D132" s="18"/>
      <c r="E132" s="18"/>
      <c r="F132" s="18"/>
      <c r="G132" s="18"/>
      <c r="H132" s="18"/>
      <c r="I132" s="18"/>
      <c r="J132" s="18"/>
      <c r="K132" s="18"/>
      <c r="L132" s="18"/>
      <c r="M132" s="18"/>
      <c r="N132" s="18"/>
      <c r="O132" s="18"/>
    </row>
    <row r="133" spans="2:15" x14ac:dyDescent="0.25">
      <c r="B133" s="18"/>
      <c r="C133" s="18"/>
      <c r="D133" s="18"/>
      <c r="E133" s="18"/>
      <c r="F133" s="18"/>
      <c r="G133" s="18"/>
      <c r="H133" s="18"/>
      <c r="I133" s="18"/>
      <c r="J133" s="18"/>
      <c r="K133" s="18"/>
      <c r="L133" s="18"/>
      <c r="M133" s="18"/>
      <c r="N133" s="18"/>
      <c r="O133" s="18"/>
    </row>
    <row r="134" spans="2:15" x14ac:dyDescent="0.25">
      <c r="B134" s="18"/>
      <c r="C134" s="18"/>
      <c r="D134" s="18"/>
      <c r="E134" s="18"/>
      <c r="F134" s="18"/>
      <c r="G134" s="18"/>
      <c r="H134" s="18"/>
      <c r="I134" s="18"/>
      <c r="J134" s="18"/>
      <c r="K134" s="18"/>
      <c r="L134" s="18"/>
      <c r="M134" s="18"/>
      <c r="N134" s="18"/>
      <c r="O134" s="18"/>
    </row>
    <row r="135" spans="2:15" x14ac:dyDescent="0.25">
      <c r="B135" s="18"/>
      <c r="C135" s="18"/>
      <c r="D135" s="18"/>
      <c r="E135" s="18"/>
      <c r="F135" s="18"/>
      <c r="G135" s="18"/>
      <c r="H135" s="18"/>
      <c r="I135" s="18"/>
      <c r="J135" s="18"/>
      <c r="K135" s="18"/>
      <c r="L135" s="18"/>
      <c r="M135" s="18"/>
      <c r="N135" s="18"/>
      <c r="O135" s="18"/>
    </row>
    <row r="136" spans="2:15" x14ac:dyDescent="0.25">
      <c r="B136" s="18"/>
      <c r="C136" s="18"/>
      <c r="D136" s="18"/>
      <c r="E136" s="18"/>
      <c r="F136" s="18"/>
      <c r="G136" s="18"/>
      <c r="H136" s="18"/>
      <c r="I136" s="18"/>
      <c r="J136" s="18"/>
      <c r="K136" s="18"/>
      <c r="L136" s="18"/>
      <c r="M136" s="18"/>
      <c r="N136" s="18"/>
      <c r="O136" s="18"/>
    </row>
    <row r="137" spans="2:15" x14ac:dyDescent="0.25">
      <c r="B137" s="18"/>
      <c r="C137" s="18"/>
      <c r="D137" s="18"/>
      <c r="E137" s="18"/>
      <c r="F137" s="18"/>
      <c r="G137" s="18"/>
      <c r="H137" s="18"/>
      <c r="I137" s="18"/>
      <c r="J137" s="18"/>
      <c r="K137" s="18"/>
      <c r="L137" s="18"/>
      <c r="M137" s="18"/>
      <c r="N137" s="18"/>
      <c r="O137" s="18"/>
    </row>
    <row r="138" spans="2:15" x14ac:dyDescent="0.25">
      <c r="B138" s="18"/>
      <c r="C138" s="18"/>
      <c r="D138" s="18"/>
      <c r="E138" s="18"/>
      <c r="F138" s="18"/>
      <c r="G138" s="18"/>
      <c r="H138" s="18"/>
      <c r="I138" s="18"/>
      <c r="J138" s="18"/>
      <c r="K138" s="18"/>
      <c r="L138" s="18"/>
      <c r="M138" s="18"/>
      <c r="N138" s="18"/>
      <c r="O138" s="18"/>
    </row>
    <row r="139" spans="2:15" x14ac:dyDescent="0.25">
      <c r="B139" s="18"/>
      <c r="C139" s="18"/>
      <c r="D139" s="18"/>
      <c r="E139" s="18"/>
      <c r="F139" s="18"/>
      <c r="G139" s="18"/>
      <c r="H139" s="18"/>
      <c r="I139" s="18"/>
      <c r="J139" s="18"/>
      <c r="K139" s="18"/>
      <c r="L139" s="18"/>
      <c r="M139" s="18"/>
      <c r="N139" s="18"/>
      <c r="O139" s="18"/>
    </row>
    <row r="140" spans="2:15" x14ac:dyDescent="0.25">
      <c r="B140" s="18"/>
      <c r="C140" s="18"/>
      <c r="D140" s="18"/>
      <c r="E140" s="18"/>
      <c r="F140" s="18"/>
      <c r="G140" s="18"/>
      <c r="H140" s="18"/>
      <c r="I140" s="18"/>
      <c r="J140" s="18"/>
      <c r="K140" s="18"/>
      <c r="L140" s="18"/>
      <c r="M140" s="18"/>
      <c r="N140" s="18"/>
      <c r="O140" s="18"/>
    </row>
    <row r="141" spans="2:15" x14ac:dyDescent="0.25">
      <c r="B141" s="18"/>
      <c r="C141" s="18"/>
      <c r="D141" s="18"/>
      <c r="E141" s="18"/>
      <c r="F141" s="18"/>
      <c r="G141" s="18"/>
      <c r="H141" s="18"/>
      <c r="I141" s="18"/>
      <c r="J141" s="18"/>
      <c r="K141" s="18"/>
      <c r="L141" s="18"/>
      <c r="M141" s="18"/>
      <c r="N141" s="18"/>
      <c r="O141" s="18"/>
    </row>
    <row r="142" spans="2:15" x14ac:dyDescent="0.25">
      <c r="B142" s="18"/>
      <c r="C142" s="18"/>
      <c r="D142" s="18"/>
      <c r="E142" s="18"/>
      <c r="F142" s="18"/>
      <c r="G142" s="18"/>
      <c r="H142" s="18"/>
      <c r="I142" s="18"/>
      <c r="J142" s="18"/>
      <c r="K142" s="18"/>
      <c r="L142" s="18"/>
      <c r="M142" s="18"/>
      <c r="N142" s="18"/>
      <c r="O142" s="18"/>
    </row>
    <row r="143" spans="2:15" x14ac:dyDescent="0.25">
      <c r="B143" s="18"/>
      <c r="C143" s="18"/>
      <c r="D143" s="18"/>
      <c r="E143" s="18"/>
      <c r="F143" s="18"/>
      <c r="G143" s="18"/>
      <c r="H143" s="18"/>
      <c r="I143" s="18"/>
      <c r="J143" s="18"/>
      <c r="K143" s="18"/>
      <c r="L143" s="18"/>
      <c r="M143" s="18"/>
      <c r="N143" s="18"/>
      <c r="O143" s="18"/>
    </row>
    <row r="144" spans="2:15" x14ac:dyDescent="0.25">
      <c r="B144" s="18"/>
      <c r="C144" s="18"/>
      <c r="D144" s="18"/>
      <c r="E144" s="18"/>
      <c r="F144" s="18"/>
      <c r="G144" s="18"/>
      <c r="H144" s="18"/>
      <c r="I144" s="18"/>
      <c r="J144" s="18"/>
      <c r="K144" s="18"/>
      <c r="L144" s="18"/>
      <c r="M144" s="18"/>
      <c r="N144" s="18"/>
      <c r="O144" s="18"/>
    </row>
    <row r="145" spans="2:15" x14ac:dyDescent="0.25">
      <c r="B145" s="18"/>
      <c r="C145" s="18"/>
      <c r="D145" s="18"/>
      <c r="E145" s="18"/>
      <c r="F145" s="18"/>
      <c r="G145" s="18"/>
      <c r="H145" s="18"/>
      <c r="I145" s="18"/>
      <c r="J145" s="18"/>
      <c r="K145" s="18"/>
      <c r="L145" s="18"/>
      <c r="M145" s="18"/>
      <c r="N145" s="18"/>
      <c r="O145" s="18"/>
    </row>
    <row r="146" spans="2:15" x14ac:dyDescent="0.25">
      <c r="B146" s="18"/>
      <c r="C146" s="18"/>
      <c r="D146" s="18"/>
      <c r="E146" s="18"/>
      <c r="F146" s="18"/>
      <c r="G146" s="18"/>
      <c r="H146" s="18"/>
      <c r="I146" s="18"/>
      <c r="J146" s="18"/>
      <c r="K146" s="18"/>
      <c r="L146" s="18"/>
      <c r="M146" s="18"/>
      <c r="N146" s="18"/>
      <c r="O146" s="18"/>
    </row>
    <row r="147" spans="2:15" x14ac:dyDescent="0.25">
      <c r="B147" s="18"/>
      <c r="C147" s="18"/>
      <c r="D147" s="18"/>
      <c r="E147" s="18"/>
      <c r="F147" s="18"/>
      <c r="G147" s="18"/>
      <c r="H147" s="18"/>
      <c r="I147" s="18"/>
      <c r="J147" s="18"/>
      <c r="K147" s="18"/>
      <c r="L147" s="18"/>
      <c r="M147" s="18"/>
      <c r="N147" s="18"/>
      <c r="O147" s="18"/>
    </row>
    <row r="148" spans="2:15" x14ac:dyDescent="0.25">
      <c r="B148" s="18"/>
      <c r="C148" s="18"/>
      <c r="D148" s="18"/>
      <c r="E148" s="18"/>
      <c r="F148" s="18"/>
      <c r="G148" s="18"/>
      <c r="H148" s="18"/>
      <c r="I148" s="18"/>
      <c r="J148" s="18"/>
      <c r="K148" s="18"/>
      <c r="L148" s="18"/>
      <c r="M148" s="18"/>
      <c r="N148" s="18"/>
      <c r="O148" s="18"/>
    </row>
    <row r="149" spans="2:15" x14ac:dyDescent="0.25">
      <c r="B149" s="18"/>
      <c r="C149" s="18"/>
      <c r="D149" s="18"/>
      <c r="E149" s="18"/>
      <c r="F149" s="18"/>
      <c r="G149" s="18"/>
      <c r="H149" s="18"/>
      <c r="I149" s="18"/>
      <c r="J149" s="18"/>
      <c r="K149" s="18"/>
      <c r="L149" s="18"/>
      <c r="M149" s="18"/>
      <c r="N149" s="18"/>
      <c r="O149" s="18"/>
    </row>
    <row r="150" spans="2:15" x14ac:dyDescent="0.25">
      <c r="B150" s="18"/>
      <c r="C150" s="18"/>
      <c r="D150" s="18"/>
      <c r="E150" s="18"/>
      <c r="F150" s="18"/>
      <c r="G150" s="18"/>
      <c r="H150" s="18"/>
      <c r="I150" s="18"/>
      <c r="J150" s="18"/>
      <c r="K150" s="18"/>
      <c r="L150" s="18"/>
      <c r="M150" s="18"/>
      <c r="N150" s="18"/>
      <c r="O150" s="18"/>
    </row>
    <row r="151" spans="2:15" x14ac:dyDescent="0.25">
      <c r="B151" s="18"/>
      <c r="C151" s="18"/>
      <c r="D151" s="18"/>
      <c r="E151" s="18"/>
      <c r="F151" s="18"/>
      <c r="G151" s="18"/>
      <c r="H151" s="18"/>
      <c r="I151" s="18"/>
      <c r="J151" s="18"/>
      <c r="K151" s="18"/>
      <c r="L151" s="18"/>
      <c r="M151" s="18"/>
      <c r="N151" s="18"/>
      <c r="O151" s="18"/>
    </row>
    <row r="152" spans="2:15" x14ac:dyDescent="0.25">
      <c r="B152" s="18"/>
      <c r="C152" s="18"/>
      <c r="D152" s="18"/>
      <c r="E152" s="18"/>
      <c r="F152" s="18"/>
      <c r="G152" s="18"/>
      <c r="H152" s="18"/>
      <c r="I152" s="18"/>
      <c r="J152" s="18"/>
      <c r="K152" s="18"/>
      <c r="L152" s="18"/>
      <c r="M152" s="18"/>
      <c r="N152" s="18"/>
      <c r="O152" s="18"/>
    </row>
    <row r="153" spans="2:15" x14ac:dyDescent="0.25">
      <c r="B153" s="18"/>
      <c r="C153" s="18"/>
      <c r="D153" s="18"/>
      <c r="E153" s="18"/>
      <c r="F153" s="18"/>
      <c r="G153" s="18"/>
      <c r="H153" s="18"/>
      <c r="I153" s="18"/>
      <c r="J153" s="18"/>
      <c r="K153" s="18"/>
      <c r="L153" s="18"/>
      <c r="M153" s="18"/>
      <c r="N153" s="18"/>
      <c r="O153" s="18"/>
    </row>
    <row r="154" spans="2:15" x14ac:dyDescent="0.25">
      <c r="B154" s="18"/>
      <c r="C154" s="18"/>
      <c r="D154" s="18"/>
      <c r="E154" s="18"/>
      <c r="F154" s="18"/>
      <c r="G154" s="18"/>
      <c r="H154" s="18"/>
      <c r="I154" s="18"/>
      <c r="J154" s="18"/>
      <c r="K154" s="18"/>
      <c r="L154" s="18"/>
      <c r="M154" s="18"/>
      <c r="N154" s="18"/>
      <c r="O154" s="18"/>
    </row>
    <row r="155" spans="2:15" x14ac:dyDescent="0.25">
      <c r="B155" s="18"/>
      <c r="C155" s="18"/>
      <c r="D155" s="18"/>
      <c r="E155" s="18"/>
      <c r="F155" s="18"/>
      <c r="G155" s="18"/>
      <c r="H155" s="18"/>
      <c r="I155" s="18"/>
      <c r="J155" s="18"/>
      <c r="K155" s="18"/>
      <c r="L155" s="18"/>
      <c r="M155" s="18"/>
      <c r="N155" s="18"/>
      <c r="O155" s="18"/>
    </row>
    <row r="156" spans="2:15" x14ac:dyDescent="0.25">
      <c r="B156" s="18"/>
      <c r="C156" s="18"/>
      <c r="D156" s="18"/>
      <c r="E156" s="18"/>
      <c r="F156" s="18"/>
      <c r="G156" s="18"/>
      <c r="H156" s="18"/>
      <c r="I156" s="18"/>
      <c r="J156" s="18"/>
      <c r="K156" s="18"/>
      <c r="L156" s="18"/>
      <c r="M156" s="18"/>
      <c r="N156" s="18"/>
      <c r="O156" s="18"/>
    </row>
    <row r="157" spans="2:15" x14ac:dyDescent="0.25">
      <c r="B157" s="18"/>
      <c r="C157" s="18"/>
      <c r="D157" s="18"/>
      <c r="E157" s="18"/>
      <c r="F157" s="18"/>
      <c r="G157" s="18"/>
      <c r="H157" s="18"/>
      <c r="I157" s="18"/>
      <c r="J157" s="18"/>
      <c r="K157" s="18"/>
      <c r="L157" s="18"/>
      <c r="M157" s="18"/>
      <c r="N157" s="18"/>
      <c r="O157" s="18"/>
    </row>
    <row r="158" spans="2:15" x14ac:dyDescent="0.25">
      <c r="B158" s="18"/>
      <c r="C158" s="18"/>
      <c r="D158" s="18"/>
      <c r="E158" s="18"/>
      <c r="F158" s="18"/>
      <c r="G158" s="18"/>
      <c r="H158" s="18"/>
      <c r="I158" s="18"/>
      <c r="J158" s="18"/>
      <c r="K158" s="18"/>
      <c r="L158" s="18"/>
      <c r="M158" s="18"/>
      <c r="N158" s="18"/>
      <c r="O158" s="18"/>
    </row>
    <row r="159" spans="2:15" x14ac:dyDescent="0.25">
      <c r="B159" s="18"/>
      <c r="C159" s="18"/>
      <c r="D159" s="18"/>
      <c r="E159" s="18"/>
      <c r="F159" s="18"/>
      <c r="G159" s="18"/>
      <c r="H159" s="18"/>
      <c r="I159" s="18"/>
      <c r="J159" s="18"/>
      <c r="K159" s="18"/>
      <c r="L159" s="18"/>
      <c r="M159" s="18"/>
      <c r="N159" s="18"/>
      <c r="O159" s="18"/>
    </row>
    <row r="160" spans="2:15" x14ac:dyDescent="0.25">
      <c r="B160" s="18"/>
      <c r="C160" s="18"/>
      <c r="D160" s="18"/>
      <c r="E160" s="18"/>
      <c r="F160" s="18"/>
      <c r="G160" s="18"/>
      <c r="H160" s="18"/>
      <c r="I160" s="18"/>
      <c r="J160" s="18"/>
      <c r="K160" s="18"/>
      <c r="L160" s="18"/>
      <c r="M160" s="18"/>
      <c r="N160" s="18"/>
      <c r="O160" s="18"/>
    </row>
    <row r="161" spans="2:15" x14ac:dyDescent="0.25">
      <c r="B161" s="18"/>
      <c r="C161" s="18"/>
      <c r="D161" s="18"/>
      <c r="E161" s="18"/>
      <c r="F161" s="18"/>
      <c r="G161" s="18"/>
      <c r="H161" s="18"/>
      <c r="I161" s="18"/>
      <c r="J161" s="18"/>
      <c r="K161" s="18"/>
      <c r="L161" s="18"/>
      <c r="M161" s="18"/>
      <c r="N161" s="18"/>
      <c r="O161" s="18"/>
    </row>
    <row r="162" spans="2:15" x14ac:dyDescent="0.25">
      <c r="B162" s="18"/>
      <c r="C162" s="18"/>
      <c r="D162" s="18"/>
      <c r="E162" s="18"/>
      <c r="F162" s="18"/>
      <c r="G162" s="18"/>
      <c r="H162" s="18"/>
      <c r="I162" s="18"/>
      <c r="J162" s="18"/>
      <c r="K162" s="18"/>
      <c r="L162" s="18"/>
      <c r="M162" s="18"/>
      <c r="N162" s="18"/>
      <c r="O162" s="18"/>
    </row>
    <row r="163" spans="2:15" x14ac:dyDescent="0.25">
      <c r="B163" s="18"/>
      <c r="C163" s="18"/>
      <c r="D163" s="18"/>
      <c r="E163" s="18"/>
      <c r="F163" s="18"/>
      <c r="G163" s="18"/>
      <c r="H163" s="18"/>
      <c r="I163" s="18"/>
      <c r="J163" s="18"/>
      <c r="K163" s="18"/>
      <c r="L163" s="18"/>
      <c r="M163" s="18"/>
      <c r="N163" s="18"/>
      <c r="O163" s="18"/>
    </row>
    <row r="164" spans="2:15" x14ac:dyDescent="0.25">
      <c r="B164" s="18"/>
      <c r="C164" s="18"/>
      <c r="D164" s="18"/>
      <c r="E164" s="18"/>
      <c r="F164" s="18"/>
      <c r="G164" s="18"/>
      <c r="H164" s="18"/>
      <c r="I164" s="18"/>
      <c r="J164" s="18"/>
      <c r="K164" s="18"/>
      <c r="L164" s="18"/>
      <c r="M164" s="18"/>
      <c r="N164" s="18"/>
      <c r="O164" s="18"/>
    </row>
    <row r="165" spans="2:15" x14ac:dyDescent="0.25">
      <c r="B165" s="18"/>
      <c r="C165" s="18"/>
      <c r="D165" s="18"/>
      <c r="E165" s="18"/>
      <c r="F165" s="18"/>
      <c r="G165" s="18"/>
      <c r="H165" s="18"/>
      <c r="I165" s="18"/>
      <c r="J165" s="18"/>
      <c r="K165" s="18"/>
      <c r="L165" s="18"/>
      <c r="M165" s="18"/>
      <c r="N165" s="18"/>
      <c r="O165" s="18"/>
    </row>
    <row r="166" spans="2:15" x14ac:dyDescent="0.25">
      <c r="B166" s="18"/>
      <c r="C166" s="18"/>
      <c r="D166" s="18"/>
      <c r="E166" s="18"/>
      <c r="F166" s="18"/>
      <c r="G166" s="18"/>
      <c r="H166" s="18"/>
      <c r="I166" s="18"/>
      <c r="J166" s="18"/>
      <c r="K166" s="18"/>
      <c r="L166" s="18"/>
      <c r="M166" s="18"/>
      <c r="N166" s="18"/>
      <c r="O166" s="18"/>
    </row>
    <row r="167" spans="2:15" x14ac:dyDescent="0.25">
      <c r="B167" s="18"/>
      <c r="C167" s="18"/>
      <c r="D167" s="18"/>
      <c r="E167" s="18"/>
      <c r="F167" s="18"/>
      <c r="G167" s="18"/>
      <c r="H167" s="18"/>
      <c r="I167" s="18"/>
      <c r="J167" s="18"/>
      <c r="K167" s="18"/>
      <c r="L167" s="18"/>
      <c r="M167" s="18"/>
      <c r="N167" s="18"/>
      <c r="O167" s="18"/>
    </row>
    <row r="168" spans="2:15" x14ac:dyDescent="0.25">
      <c r="B168" s="18"/>
      <c r="C168" s="18"/>
      <c r="D168" s="18"/>
      <c r="E168" s="18"/>
      <c r="F168" s="18"/>
      <c r="G168" s="18"/>
      <c r="H168" s="18"/>
      <c r="I168" s="18"/>
      <c r="J168" s="18"/>
      <c r="K168" s="18"/>
      <c r="L168" s="18"/>
      <c r="M168" s="18"/>
      <c r="N168" s="18"/>
      <c r="O168" s="18"/>
    </row>
    <row r="169" spans="2:15" x14ac:dyDescent="0.25">
      <c r="B169" s="18"/>
      <c r="C169" s="18"/>
      <c r="D169" s="18"/>
      <c r="E169" s="18"/>
      <c r="F169" s="18"/>
      <c r="G169" s="18"/>
      <c r="H169" s="18"/>
      <c r="I169" s="18"/>
      <c r="J169" s="18"/>
      <c r="K169" s="18"/>
      <c r="L169" s="18"/>
      <c r="M169" s="18"/>
      <c r="N169" s="18"/>
      <c r="O169" s="18"/>
    </row>
    <row r="170" spans="2:15" x14ac:dyDescent="0.25">
      <c r="B170" s="18"/>
      <c r="C170" s="18"/>
      <c r="D170" s="18"/>
      <c r="E170" s="18"/>
      <c r="F170" s="18"/>
      <c r="G170" s="18"/>
      <c r="H170" s="18"/>
      <c r="I170" s="18"/>
      <c r="J170" s="18"/>
      <c r="K170" s="18"/>
      <c r="L170" s="18"/>
      <c r="M170" s="18"/>
      <c r="N170" s="18"/>
      <c r="O170" s="18"/>
    </row>
    <row r="171" spans="2:15" x14ac:dyDescent="0.25">
      <c r="B171" s="18"/>
      <c r="C171" s="18"/>
      <c r="D171" s="18"/>
      <c r="E171" s="18"/>
      <c r="F171" s="18"/>
      <c r="G171" s="18"/>
      <c r="H171" s="18"/>
      <c r="I171" s="18"/>
      <c r="J171" s="18"/>
      <c r="K171" s="18"/>
      <c r="L171" s="18"/>
      <c r="M171" s="18"/>
      <c r="N171" s="18"/>
      <c r="O171" s="18"/>
    </row>
    <row r="172" spans="2:15" x14ac:dyDescent="0.25">
      <c r="B172" s="18"/>
      <c r="C172" s="18"/>
      <c r="D172" s="18"/>
      <c r="E172" s="18"/>
      <c r="F172" s="18"/>
      <c r="G172" s="18"/>
      <c r="H172" s="18"/>
      <c r="I172" s="18"/>
      <c r="J172" s="18"/>
      <c r="K172" s="18"/>
      <c r="L172" s="18"/>
      <c r="M172" s="18"/>
      <c r="N172" s="18"/>
      <c r="O172" s="18"/>
    </row>
    <row r="173" spans="2:15" x14ac:dyDescent="0.25">
      <c r="B173" s="18"/>
      <c r="C173" s="18"/>
      <c r="D173" s="18"/>
      <c r="E173" s="18"/>
      <c r="F173" s="18"/>
      <c r="G173" s="18"/>
      <c r="H173" s="18"/>
      <c r="I173" s="18"/>
      <c r="J173" s="18"/>
      <c r="K173" s="18"/>
      <c r="L173" s="18"/>
      <c r="M173" s="18"/>
      <c r="N173" s="18"/>
      <c r="O173" s="18"/>
    </row>
    <row r="174" spans="2:15" x14ac:dyDescent="0.25">
      <c r="B174" s="18"/>
      <c r="C174" s="18"/>
      <c r="D174" s="18"/>
      <c r="E174" s="18"/>
      <c r="F174" s="18"/>
      <c r="G174" s="18"/>
      <c r="H174" s="18"/>
      <c r="I174" s="18"/>
      <c r="J174" s="18"/>
      <c r="K174" s="18"/>
      <c r="L174" s="18"/>
      <c r="M174" s="18"/>
      <c r="N174" s="18"/>
      <c r="O174" s="18"/>
    </row>
    <row r="175" spans="2:15" x14ac:dyDescent="0.25">
      <c r="B175" s="18"/>
      <c r="C175" s="18"/>
      <c r="D175" s="18"/>
      <c r="E175" s="18"/>
      <c r="F175" s="18"/>
      <c r="G175" s="18"/>
      <c r="H175" s="18"/>
      <c r="I175" s="18"/>
      <c r="J175" s="18"/>
      <c r="K175" s="18"/>
      <c r="L175" s="18"/>
      <c r="M175" s="18"/>
      <c r="N175" s="18"/>
      <c r="O175" s="18"/>
    </row>
    <row r="176" spans="2:15" x14ac:dyDescent="0.25">
      <c r="B176" s="18"/>
      <c r="C176" s="18"/>
      <c r="D176" s="18"/>
      <c r="E176" s="18"/>
      <c r="F176" s="18"/>
      <c r="G176" s="18"/>
      <c r="H176" s="18"/>
      <c r="I176" s="18"/>
      <c r="J176" s="18"/>
      <c r="K176" s="18"/>
      <c r="L176" s="18"/>
      <c r="M176" s="18"/>
      <c r="N176" s="18"/>
      <c r="O176" s="18"/>
    </row>
    <row r="177" spans="2:15" x14ac:dyDescent="0.25">
      <c r="B177" s="18"/>
      <c r="C177" s="18"/>
      <c r="D177" s="18"/>
      <c r="E177" s="18"/>
      <c r="F177" s="18"/>
      <c r="G177" s="18"/>
      <c r="H177" s="18"/>
      <c r="I177" s="18"/>
      <c r="J177" s="18"/>
      <c r="K177" s="18"/>
      <c r="L177" s="18"/>
      <c r="M177" s="18"/>
      <c r="N177" s="18"/>
      <c r="O177" s="18"/>
    </row>
    <row r="178" spans="2:15" x14ac:dyDescent="0.25">
      <c r="B178" s="18"/>
      <c r="C178" s="18"/>
      <c r="D178" s="18"/>
      <c r="E178" s="18"/>
      <c r="F178" s="18"/>
      <c r="G178" s="18"/>
      <c r="H178" s="18"/>
      <c r="I178" s="18"/>
      <c r="J178" s="18"/>
      <c r="K178" s="18"/>
      <c r="L178" s="18"/>
      <c r="M178" s="18"/>
      <c r="N178" s="18"/>
      <c r="O178" s="18"/>
    </row>
    <row r="179" spans="2:15" x14ac:dyDescent="0.25">
      <c r="B179" s="18"/>
      <c r="C179" s="18"/>
      <c r="D179" s="18"/>
      <c r="E179" s="18"/>
      <c r="F179" s="18"/>
      <c r="G179" s="18"/>
      <c r="H179" s="18"/>
      <c r="I179" s="18"/>
      <c r="J179" s="18"/>
      <c r="K179" s="18"/>
      <c r="L179" s="18"/>
      <c r="M179" s="18"/>
      <c r="N179" s="18"/>
      <c r="O179" s="18"/>
    </row>
    <row r="180" spans="2:15" x14ac:dyDescent="0.25">
      <c r="B180" s="18"/>
      <c r="C180" s="18"/>
      <c r="D180" s="18"/>
      <c r="E180" s="18"/>
      <c r="F180" s="18"/>
      <c r="G180" s="18"/>
      <c r="H180" s="18"/>
      <c r="I180" s="18"/>
      <c r="J180" s="18"/>
      <c r="K180" s="18"/>
      <c r="L180" s="18"/>
      <c r="M180" s="18"/>
      <c r="N180" s="18"/>
      <c r="O180" s="18"/>
    </row>
    <row r="181" spans="2:15" x14ac:dyDescent="0.25">
      <c r="B181" s="18"/>
      <c r="C181" s="18"/>
      <c r="D181" s="18"/>
      <c r="E181" s="18"/>
      <c r="F181" s="18"/>
      <c r="G181" s="18"/>
      <c r="H181" s="18"/>
      <c r="I181" s="18"/>
      <c r="J181" s="18"/>
      <c r="K181" s="18"/>
      <c r="L181" s="18"/>
      <c r="M181" s="18"/>
      <c r="N181" s="18"/>
      <c r="O181" s="18"/>
    </row>
    <row r="182" spans="2:15" x14ac:dyDescent="0.25">
      <c r="B182" s="18"/>
      <c r="C182" s="18"/>
      <c r="D182" s="18"/>
      <c r="E182" s="18"/>
      <c r="F182" s="18"/>
      <c r="G182" s="18"/>
      <c r="H182" s="18"/>
      <c r="I182" s="18"/>
      <c r="J182" s="18"/>
      <c r="K182" s="18"/>
      <c r="L182" s="18"/>
      <c r="M182" s="18"/>
      <c r="N182" s="18"/>
      <c r="O182" s="18"/>
    </row>
    <row r="183" spans="2:15" x14ac:dyDescent="0.25">
      <c r="B183" s="18"/>
      <c r="C183" s="18"/>
      <c r="D183" s="18"/>
      <c r="E183" s="18"/>
      <c r="F183" s="18"/>
      <c r="G183" s="18"/>
      <c r="H183" s="18"/>
      <c r="I183" s="18"/>
      <c r="J183" s="18"/>
      <c r="K183" s="18"/>
      <c r="L183" s="18"/>
      <c r="M183" s="18"/>
      <c r="N183" s="18"/>
      <c r="O183" s="18"/>
    </row>
    <row r="184" spans="2:15" x14ac:dyDescent="0.25">
      <c r="B184" s="18"/>
      <c r="C184" s="18"/>
      <c r="D184" s="18"/>
      <c r="E184" s="18"/>
      <c r="F184" s="18"/>
      <c r="G184" s="18"/>
      <c r="H184" s="18"/>
      <c r="I184" s="18"/>
      <c r="J184" s="18"/>
      <c r="K184" s="18"/>
      <c r="L184" s="18"/>
      <c r="M184" s="18"/>
      <c r="N184" s="18"/>
      <c r="O184" s="18"/>
    </row>
    <row r="185" spans="2:15" x14ac:dyDescent="0.25">
      <c r="B185" s="18"/>
      <c r="C185" s="18"/>
      <c r="D185" s="18"/>
      <c r="E185" s="18"/>
      <c r="F185" s="18"/>
      <c r="G185" s="18"/>
      <c r="H185" s="18"/>
      <c r="I185" s="18"/>
      <c r="J185" s="18"/>
      <c r="K185" s="18"/>
      <c r="L185" s="18"/>
      <c r="M185" s="18"/>
      <c r="N185" s="18"/>
      <c r="O185" s="18"/>
    </row>
    <row r="186" spans="2:15" x14ac:dyDescent="0.25">
      <c r="B186" s="18"/>
      <c r="C186" s="18"/>
      <c r="D186" s="18"/>
      <c r="E186" s="18"/>
      <c r="F186" s="18"/>
      <c r="G186" s="18"/>
      <c r="H186" s="18"/>
      <c r="I186" s="18"/>
      <c r="J186" s="18"/>
      <c r="K186" s="18"/>
      <c r="L186" s="18"/>
      <c r="M186" s="18"/>
      <c r="N186" s="18"/>
      <c r="O186" s="18"/>
    </row>
    <row r="187" spans="2:15" x14ac:dyDescent="0.25">
      <c r="B187" s="18"/>
      <c r="C187" s="18"/>
      <c r="D187" s="18"/>
      <c r="E187" s="18"/>
      <c r="F187" s="18"/>
      <c r="G187" s="18"/>
      <c r="H187" s="18"/>
      <c r="I187" s="18"/>
      <c r="J187" s="18"/>
      <c r="K187" s="18"/>
      <c r="L187" s="18"/>
      <c r="M187" s="18"/>
      <c r="N187" s="18"/>
      <c r="O187" s="18"/>
    </row>
    <row r="188" spans="2:15" x14ac:dyDescent="0.25">
      <c r="B188" s="18"/>
      <c r="C188" s="18"/>
      <c r="D188" s="18"/>
      <c r="E188" s="18"/>
      <c r="F188" s="18"/>
      <c r="G188" s="18"/>
      <c r="H188" s="18"/>
      <c r="I188" s="18"/>
      <c r="J188" s="18"/>
      <c r="K188" s="18"/>
      <c r="L188" s="18"/>
      <c r="M188" s="18"/>
      <c r="N188" s="18"/>
      <c r="O188" s="18"/>
    </row>
    <row r="189" spans="2:15" x14ac:dyDescent="0.25">
      <c r="B189" s="18"/>
      <c r="C189" s="18"/>
      <c r="D189" s="18"/>
      <c r="E189" s="18"/>
      <c r="F189" s="18"/>
      <c r="G189" s="18"/>
      <c r="H189" s="18"/>
      <c r="I189" s="18"/>
      <c r="J189" s="18"/>
      <c r="K189" s="18"/>
      <c r="L189" s="18"/>
      <c r="M189" s="18"/>
      <c r="N189" s="18"/>
      <c r="O189" s="18"/>
    </row>
    <row r="190" spans="2:15" x14ac:dyDescent="0.25">
      <c r="B190" s="18"/>
      <c r="C190" s="18"/>
      <c r="D190" s="18"/>
      <c r="E190" s="18"/>
      <c r="F190" s="18"/>
      <c r="G190" s="18"/>
      <c r="H190" s="18"/>
      <c r="I190" s="18"/>
      <c r="J190" s="18"/>
      <c r="K190" s="18"/>
      <c r="L190" s="18"/>
      <c r="M190" s="18"/>
      <c r="N190" s="18"/>
      <c r="O190" s="18"/>
    </row>
    <row r="191" spans="2:15" x14ac:dyDescent="0.25">
      <c r="B191" s="18"/>
      <c r="C191" s="18"/>
      <c r="D191" s="18"/>
      <c r="E191" s="18"/>
      <c r="F191" s="18"/>
      <c r="G191" s="18"/>
      <c r="H191" s="18"/>
      <c r="I191" s="18"/>
      <c r="J191" s="18"/>
      <c r="K191" s="18"/>
      <c r="L191" s="18"/>
      <c r="M191" s="18"/>
      <c r="N191" s="18"/>
      <c r="O191" s="18"/>
    </row>
    <row r="192" spans="2:15" x14ac:dyDescent="0.25">
      <c r="B192" s="18"/>
      <c r="C192" s="18"/>
      <c r="D192" s="18"/>
      <c r="E192" s="18"/>
      <c r="F192" s="18"/>
      <c r="G192" s="18"/>
      <c r="H192" s="18"/>
      <c r="I192" s="18"/>
      <c r="J192" s="18"/>
      <c r="K192" s="18"/>
      <c r="L192" s="18"/>
      <c r="M192" s="18"/>
      <c r="N192" s="18"/>
      <c r="O192" s="18"/>
    </row>
    <row r="193" spans="2:15" x14ac:dyDescent="0.25">
      <c r="B193" s="18"/>
      <c r="C193" s="18"/>
      <c r="D193" s="18"/>
      <c r="E193" s="18"/>
      <c r="F193" s="18"/>
      <c r="G193" s="18"/>
      <c r="H193" s="18"/>
      <c r="I193" s="18"/>
      <c r="J193" s="18"/>
      <c r="K193" s="18"/>
      <c r="L193" s="18"/>
      <c r="M193" s="18"/>
      <c r="N193" s="18"/>
      <c r="O193" s="18"/>
    </row>
    <row r="194" spans="2:15" x14ac:dyDescent="0.25">
      <c r="B194" s="18"/>
      <c r="C194" s="18"/>
      <c r="D194" s="18"/>
      <c r="E194" s="18"/>
      <c r="F194" s="18"/>
      <c r="G194" s="18"/>
      <c r="H194" s="18"/>
      <c r="I194" s="18"/>
      <c r="J194" s="18"/>
      <c r="K194" s="18"/>
      <c r="L194" s="18"/>
      <c r="M194" s="18"/>
      <c r="N194" s="18"/>
      <c r="O194" s="18"/>
    </row>
    <row r="195" spans="2:15" x14ac:dyDescent="0.25">
      <c r="B195" s="18"/>
      <c r="C195" s="18"/>
      <c r="D195" s="18"/>
      <c r="E195" s="18"/>
      <c r="F195" s="18"/>
      <c r="G195" s="18"/>
      <c r="H195" s="18"/>
      <c r="I195" s="18"/>
      <c r="J195" s="18"/>
      <c r="K195" s="18"/>
      <c r="L195" s="18"/>
      <c r="M195" s="18"/>
      <c r="N195" s="18"/>
      <c r="O195" s="18"/>
    </row>
    <row r="196" spans="2:15" x14ac:dyDescent="0.25">
      <c r="B196" s="18"/>
      <c r="C196" s="18"/>
      <c r="D196" s="18"/>
      <c r="E196" s="18"/>
      <c r="F196" s="18"/>
      <c r="G196" s="18"/>
      <c r="H196" s="18"/>
      <c r="I196" s="18"/>
      <c r="J196" s="18"/>
      <c r="K196" s="18"/>
      <c r="L196" s="18"/>
      <c r="M196" s="18"/>
      <c r="N196" s="18"/>
      <c r="O196" s="18"/>
    </row>
    <row r="197" spans="2:15" x14ac:dyDescent="0.25">
      <c r="B197" s="18"/>
      <c r="C197" s="18"/>
      <c r="D197" s="18"/>
      <c r="E197" s="18"/>
      <c r="F197" s="18"/>
      <c r="G197" s="18"/>
      <c r="H197" s="18"/>
      <c r="I197" s="18"/>
      <c r="J197" s="18"/>
      <c r="K197" s="18"/>
      <c r="L197" s="18"/>
      <c r="M197" s="18"/>
      <c r="N197" s="18"/>
      <c r="O197" s="18"/>
    </row>
    <row r="198" spans="2:15" x14ac:dyDescent="0.25">
      <c r="B198" s="18"/>
      <c r="C198" s="18"/>
      <c r="D198" s="18"/>
      <c r="E198" s="18"/>
      <c r="F198" s="18"/>
      <c r="G198" s="18"/>
      <c r="H198" s="18"/>
      <c r="I198" s="18"/>
      <c r="J198" s="18"/>
      <c r="K198" s="18"/>
      <c r="L198" s="18"/>
      <c r="M198" s="18"/>
      <c r="N198" s="18"/>
      <c r="O198" s="18"/>
    </row>
    <row r="199" spans="2:15" x14ac:dyDescent="0.25">
      <c r="B199" s="18"/>
      <c r="C199" s="18"/>
      <c r="D199" s="18"/>
      <c r="E199" s="18"/>
      <c r="F199" s="18"/>
      <c r="G199" s="18"/>
      <c r="H199" s="18"/>
      <c r="I199" s="18"/>
      <c r="J199" s="18"/>
      <c r="K199" s="18"/>
      <c r="L199" s="18"/>
      <c r="M199" s="18"/>
      <c r="N199" s="18"/>
      <c r="O199" s="18"/>
    </row>
    <row r="200" spans="2:15" x14ac:dyDescent="0.25">
      <c r="B200" s="18"/>
      <c r="C200" s="18"/>
      <c r="D200" s="18"/>
      <c r="E200" s="18"/>
      <c r="F200" s="18"/>
      <c r="G200" s="18"/>
      <c r="H200" s="18"/>
      <c r="I200" s="18"/>
      <c r="J200" s="18"/>
      <c r="K200" s="18"/>
      <c r="L200" s="18"/>
      <c r="M200" s="18"/>
      <c r="N200" s="18"/>
      <c r="O200" s="18"/>
    </row>
    <row r="201" spans="2:15" x14ac:dyDescent="0.25">
      <c r="B201" s="18"/>
      <c r="C201" s="18"/>
      <c r="D201" s="18"/>
      <c r="E201" s="18"/>
      <c r="F201" s="18"/>
      <c r="G201" s="18"/>
      <c r="H201" s="18"/>
      <c r="I201" s="18"/>
      <c r="J201" s="18"/>
      <c r="K201" s="18"/>
      <c r="L201" s="18"/>
      <c r="M201" s="18"/>
      <c r="N201" s="18"/>
      <c r="O201" s="18"/>
    </row>
    <row r="202" spans="2:15" x14ac:dyDescent="0.25">
      <c r="B202" s="18"/>
      <c r="C202" s="18"/>
      <c r="D202" s="18"/>
      <c r="E202" s="18"/>
      <c r="F202" s="18"/>
      <c r="G202" s="18"/>
      <c r="H202" s="18"/>
      <c r="I202" s="18"/>
      <c r="J202" s="18"/>
      <c r="K202" s="18"/>
      <c r="L202" s="18"/>
      <c r="M202" s="18"/>
      <c r="N202" s="18"/>
      <c r="O202" s="18"/>
    </row>
    <row r="203" spans="2:15" x14ac:dyDescent="0.25">
      <c r="B203" s="18"/>
      <c r="C203" s="18"/>
      <c r="D203" s="18"/>
      <c r="E203" s="18"/>
      <c r="F203" s="18"/>
      <c r="G203" s="18"/>
      <c r="H203" s="18"/>
      <c r="I203" s="18"/>
      <c r="J203" s="18"/>
      <c r="K203" s="18"/>
      <c r="L203" s="18"/>
      <c r="M203" s="18"/>
      <c r="N203" s="18"/>
      <c r="O203" s="18"/>
    </row>
    <row r="204" spans="2:15" x14ac:dyDescent="0.25">
      <c r="B204" s="18"/>
      <c r="C204" s="18"/>
      <c r="D204" s="18"/>
      <c r="E204" s="18"/>
      <c r="F204" s="18"/>
      <c r="G204" s="18"/>
      <c r="H204" s="18"/>
      <c r="I204" s="18"/>
      <c r="J204" s="18"/>
      <c r="K204" s="18"/>
      <c r="L204" s="18"/>
      <c r="M204" s="18"/>
      <c r="N204" s="18"/>
      <c r="O204" s="18"/>
    </row>
    <row r="205" spans="2:15" x14ac:dyDescent="0.25">
      <c r="B205" s="18"/>
      <c r="C205" s="18"/>
      <c r="D205" s="18"/>
      <c r="E205" s="18"/>
      <c r="F205" s="18"/>
      <c r="G205" s="18"/>
      <c r="H205" s="18"/>
      <c r="I205" s="18"/>
      <c r="J205" s="18"/>
      <c r="K205" s="18"/>
      <c r="L205" s="18"/>
      <c r="M205" s="18"/>
      <c r="N205" s="18"/>
      <c r="O205" s="18"/>
    </row>
    <row r="206" spans="2:15" x14ac:dyDescent="0.25">
      <c r="B206" s="18"/>
      <c r="C206" s="18"/>
      <c r="D206" s="18"/>
      <c r="E206" s="18"/>
      <c r="F206" s="18"/>
      <c r="G206" s="18"/>
      <c r="H206" s="18"/>
      <c r="I206" s="18"/>
      <c r="J206" s="18"/>
      <c r="K206" s="18"/>
      <c r="L206" s="18"/>
      <c r="M206" s="18"/>
      <c r="N206" s="18"/>
      <c r="O206" s="18"/>
    </row>
    <row r="207" spans="2:15" x14ac:dyDescent="0.25">
      <c r="B207" s="18"/>
      <c r="C207" s="18"/>
      <c r="D207" s="18"/>
      <c r="E207" s="18"/>
      <c r="F207" s="18"/>
      <c r="G207" s="18"/>
      <c r="H207" s="18"/>
      <c r="I207" s="18"/>
      <c r="J207" s="18"/>
      <c r="K207" s="18"/>
      <c r="L207" s="18"/>
      <c r="M207" s="18"/>
      <c r="N207" s="18"/>
      <c r="O207" s="18"/>
    </row>
    <row r="208" spans="2:15" x14ac:dyDescent="0.25">
      <c r="B208" s="18"/>
      <c r="C208" s="18"/>
      <c r="D208" s="18"/>
      <c r="E208" s="18"/>
      <c r="F208" s="18"/>
      <c r="G208" s="18"/>
      <c r="H208" s="18"/>
      <c r="I208" s="18"/>
      <c r="J208" s="18"/>
      <c r="K208" s="18"/>
      <c r="L208" s="18"/>
      <c r="M208" s="18"/>
      <c r="N208" s="18"/>
      <c r="O208" s="18"/>
    </row>
    <row r="209" spans="2:15" x14ac:dyDescent="0.25">
      <c r="B209" s="18"/>
      <c r="C209" s="18"/>
      <c r="D209" s="18"/>
      <c r="E209" s="18"/>
      <c r="F209" s="18"/>
      <c r="G209" s="18"/>
      <c r="H209" s="18"/>
      <c r="I209" s="18"/>
      <c r="J209" s="18"/>
      <c r="K209" s="18"/>
      <c r="L209" s="18"/>
      <c r="M209" s="18"/>
      <c r="N209" s="18"/>
      <c r="O209" s="18"/>
    </row>
    <row r="210" spans="2:15" x14ac:dyDescent="0.25">
      <c r="B210" s="18"/>
      <c r="C210" s="18"/>
      <c r="D210" s="18"/>
      <c r="E210" s="18"/>
      <c r="F210" s="18"/>
      <c r="G210" s="18"/>
      <c r="H210" s="18"/>
      <c r="I210" s="18"/>
      <c r="J210" s="18"/>
      <c r="K210" s="18"/>
      <c r="L210" s="18"/>
      <c r="M210" s="18"/>
      <c r="N210" s="18"/>
      <c r="O210" s="18"/>
    </row>
    <row r="211" spans="2:15" x14ac:dyDescent="0.25">
      <c r="B211" s="18"/>
      <c r="C211" s="18"/>
      <c r="D211" s="18"/>
      <c r="E211" s="18"/>
      <c r="F211" s="18"/>
      <c r="G211" s="18"/>
      <c r="H211" s="18"/>
      <c r="I211" s="18"/>
      <c r="J211" s="18"/>
      <c r="K211" s="18"/>
      <c r="L211" s="18"/>
      <c r="M211" s="18"/>
      <c r="N211" s="18"/>
      <c r="O211" s="18"/>
    </row>
    <row r="212" spans="2:15" x14ac:dyDescent="0.25">
      <c r="B212" s="18"/>
      <c r="C212" s="18"/>
      <c r="D212" s="18"/>
      <c r="E212" s="18"/>
      <c r="F212" s="18"/>
      <c r="G212" s="18"/>
      <c r="H212" s="18"/>
      <c r="I212" s="18"/>
      <c r="J212" s="18"/>
      <c r="K212" s="18"/>
      <c r="L212" s="18"/>
      <c r="M212" s="18"/>
      <c r="N212" s="18"/>
      <c r="O212" s="18"/>
    </row>
    <row r="213" spans="2:15" x14ac:dyDescent="0.25">
      <c r="B213" s="18"/>
      <c r="C213" s="18"/>
      <c r="D213" s="18"/>
      <c r="E213" s="18"/>
      <c r="F213" s="18"/>
      <c r="G213" s="18"/>
      <c r="H213" s="18"/>
      <c r="I213" s="18"/>
      <c r="J213" s="18"/>
      <c r="K213" s="18"/>
      <c r="L213" s="18"/>
      <c r="M213" s="18"/>
      <c r="N213" s="18"/>
      <c r="O213" s="18"/>
    </row>
    <row r="214" spans="2:15" x14ac:dyDescent="0.25">
      <c r="B214" s="18"/>
      <c r="C214" s="18"/>
      <c r="D214" s="18"/>
      <c r="E214" s="18"/>
      <c r="F214" s="18"/>
      <c r="G214" s="18"/>
      <c r="H214" s="18"/>
      <c r="I214" s="18"/>
      <c r="J214" s="18"/>
      <c r="K214" s="18"/>
      <c r="L214" s="18"/>
      <c r="M214" s="18"/>
      <c r="N214" s="18"/>
      <c r="O214" s="18"/>
    </row>
    <row r="215" spans="2:15" x14ac:dyDescent="0.25">
      <c r="B215" s="18"/>
      <c r="C215" s="18"/>
      <c r="D215" s="18"/>
      <c r="E215" s="18"/>
      <c r="F215" s="18"/>
      <c r="G215" s="18"/>
      <c r="H215" s="18"/>
      <c r="I215" s="18"/>
      <c r="J215" s="18"/>
      <c r="K215" s="18"/>
      <c r="L215" s="18"/>
      <c r="M215" s="18"/>
      <c r="N215" s="18"/>
      <c r="O215" s="18"/>
    </row>
    <row r="216" spans="2:15" x14ac:dyDescent="0.25">
      <c r="B216" s="18"/>
      <c r="C216" s="18"/>
      <c r="D216" s="18"/>
      <c r="E216" s="18"/>
      <c r="F216" s="18"/>
      <c r="G216" s="18"/>
      <c r="H216" s="18"/>
      <c r="I216" s="18"/>
      <c r="J216" s="18"/>
      <c r="K216" s="18"/>
      <c r="L216" s="18"/>
      <c r="M216" s="18"/>
      <c r="N216" s="18"/>
      <c r="O216" s="18"/>
    </row>
    <row r="217" spans="2:15" x14ac:dyDescent="0.25">
      <c r="B217" s="18"/>
      <c r="C217" s="18"/>
      <c r="D217" s="18"/>
      <c r="E217" s="18"/>
      <c r="F217" s="18"/>
      <c r="G217" s="18"/>
      <c r="H217" s="18"/>
      <c r="I217" s="18"/>
      <c r="J217" s="18"/>
      <c r="K217" s="18"/>
      <c r="L217" s="18"/>
      <c r="M217" s="18"/>
      <c r="N217" s="18"/>
      <c r="O217" s="18"/>
    </row>
    <row r="218" spans="2:15" x14ac:dyDescent="0.25">
      <c r="B218" s="18"/>
      <c r="C218" s="18"/>
      <c r="D218" s="18"/>
      <c r="E218" s="18"/>
      <c r="F218" s="18"/>
      <c r="G218" s="18"/>
      <c r="H218" s="18"/>
      <c r="I218" s="18"/>
      <c r="J218" s="18"/>
      <c r="K218" s="18"/>
      <c r="L218" s="18"/>
      <c r="M218" s="18"/>
      <c r="N218" s="18"/>
      <c r="O218" s="18"/>
    </row>
    <row r="219" spans="2:15" x14ac:dyDescent="0.25">
      <c r="B219" s="18"/>
      <c r="C219" s="18"/>
      <c r="D219" s="18"/>
      <c r="E219" s="18"/>
      <c r="F219" s="18"/>
      <c r="G219" s="18"/>
      <c r="H219" s="18"/>
      <c r="I219" s="18"/>
      <c r="J219" s="18"/>
      <c r="K219" s="18"/>
      <c r="L219" s="18"/>
      <c r="M219" s="18"/>
      <c r="N219" s="18"/>
      <c r="O219" s="18"/>
    </row>
    <row r="220" spans="2:15" x14ac:dyDescent="0.25">
      <c r="B220" s="18"/>
      <c r="C220" s="18"/>
      <c r="D220" s="18"/>
      <c r="E220" s="18"/>
      <c r="F220" s="18"/>
      <c r="G220" s="18"/>
      <c r="H220" s="18"/>
      <c r="I220" s="18"/>
      <c r="J220" s="18"/>
      <c r="K220" s="18"/>
      <c r="L220" s="18"/>
      <c r="M220" s="18"/>
      <c r="N220" s="18"/>
      <c r="O220" s="18"/>
    </row>
    <row r="221" spans="2:15" x14ac:dyDescent="0.25">
      <c r="B221" s="18"/>
      <c r="C221" s="18"/>
      <c r="D221" s="18"/>
      <c r="E221" s="18"/>
      <c r="F221" s="18"/>
      <c r="G221" s="18"/>
      <c r="H221" s="18"/>
      <c r="I221" s="18"/>
      <c r="J221" s="18"/>
      <c r="K221" s="18"/>
      <c r="L221" s="18"/>
      <c r="M221" s="18"/>
      <c r="N221" s="18"/>
      <c r="O221" s="18"/>
    </row>
    <row r="222" spans="2:15" x14ac:dyDescent="0.25">
      <c r="B222" s="18"/>
      <c r="C222" s="18"/>
      <c r="D222" s="18"/>
      <c r="E222" s="18"/>
      <c r="F222" s="18"/>
      <c r="G222" s="18"/>
      <c r="H222" s="18"/>
      <c r="I222" s="18"/>
      <c r="J222" s="18"/>
      <c r="K222" s="18"/>
      <c r="L222" s="18"/>
      <c r="M222" s="18"/>
      <c r="N222" s="18"/>
      <c r="O222" s="18"/>
    </row>
    <row r="223" spans="2:15" x14ac:dyDescent="0.25">
      <c r="B223" s="18"/>
      <c r="C223" s="18"/>
      <c r="D223" s="18"/>
      <c r="E223" s="18"/>
      <c r="F223" s="18"/>
      <c r="G223" s="18"/>
      <c r="H223" s="18"/>
      <c r="I223" s="18"/>
      <c r="J223" s="18"/>
      <c r="K223" s="18"/>
      <c r="L223" s="18"/>
      <c r="M223" s="18"/>
      <c r="N223" s="18"/>
      <c r="O223" s="18"/>
    </row>
    <row r="224" spans="2:15" x14ac:dyDescent="0.25">
      <c r="B224" s="18"/>
      <c r="C224" s="18"/>
      <c r="D224" s="18"/>
      <c r="E224" s="18"/>
      <c r="F224" s="18"/>
      <c r="G224" s="18"/>
      <c r="H224" s="18"/>
      <c r="I224" s="18"/>
      <c r="J224" s="18"/>
      <c r="K224" s="18"/>
      <c r="L224" s="18"/>
      <c r="M224" s="18"/>
      <c r="N224" s="18"/>
      <c r="O224" s="18"/>
    </row>
    <row r="225" spans="2:15" x14ac:dyDescent="0.25">
      <c r="B225" s="18"/>
      <c r="C225" s="18"/>
      <c r="D225" s="18"/>
      <c r="E225" s="18"/>
      <c r="F225" s="18"/>
      <c r="G225" s="18"/>
      <c r="H225" s="18"/>
      <c r="I225" s="18"/>
      <c r="J225" s="18"/>
      <c r="K225" s="18"/>
      <c r="L225" s="18"/>
      <c r="M225" s="18"/>
      <c r="N225" s="18"/>
      <c r="O225" s="18"/>
    </row>
    <row r="226" spans="2:15" x14ac:dyDescent="0.25">
      <c r="B226" s="18"/>
      <c r="C226" s="18"/>
      <c r="D226" s="18"/>
      <c r="E226" s="18"/>
      <c r="F226" s="18"/>
      <c r="G226" s="18"/>
      <c r="H226" s="18"/>
      <c r="I226" s="18"/>
      <c r="J226" s="18"/>
      <c r="K226" s="18"/>
      <c r="L226" s="18"/>
      <c r="M226" s="18"/>
      <c r="N226" s="18"/>
      <c r="O226" s="18"/>
    </row>
    <row r="227" spans="2:15" x14ac:dyDescent="0.25">
      <c r="B227" s="18"/>
      <c r="C227" s="18"/>
      <c r="D227" s="18"/>
      <c r="E227" s="18"/>
      <c r="F227" s="18"/>
      <c r="G227" s="18"/>
      <c r="H227" s="18"/>
      <c r="I227" s="18"/>
      <c r="J227" s="18"/>
      <c r="K227" s="18"/>
      <c r="L227" s="18"/>
      <c r="M227" s="18"/>
      <c r="N227" s="18"/>
      <c r="O227" s="18"/>
    </row>
    <row r="228" spans="2:15" x14ac:dyDescent="0.25">
      <c r="B228" s="18"/>
      <c r="C228" s="18"/>
      <c r="D228" s="18"/>
      <c r="E228" s="18"/>
      <c r="F228" s="18"/>
      <c r="G228" s="18"/>
      <c r="H228" s="18"/>
      <c r="I228" s="18"/>
      <c r="J228" s="18"/>
      <c r="K228" s="18"/>
      <c r="L228" s="18"/>
      <c r="M228" s="18"/>
      <c r="N228" s="18"/>
      <c r="O228" s="18"/>
    </row>
    <row r="229" spans="2:15" x14ac:dyDescent="0.25">
      <c r="B229" s="18"/>
      <c r="C229" s="18"/>
      <c r="D229" s="18"/>
      <c r="E229" s="18"/>
      <c r="F229" s="18"/>
      <c r="G229" s="18"/>
      <c r="H229" s="18"/>
      <c r="I229" s="18"/>
      <c r="J229" s="18"/>
      <c r="K229" s="18"/>
      <c r="L229" s="18"/>
      <c r="M229" s="18"/>
      <c r="N229" s="18"/>
      <c r="O229" s="18"/>
    </row>
    <row r="230" spans="2:15" x14ac:dyDescent="0.25">
      <c r="B230" s="18"/>
      <c r="C230" s="18"/>
      <c r="D230" s="18"/>
      <c r="E230" s="18"/>
      <c r="F230" s="18"/>
      <c r="G230" s="18"/>
      <c r="H230" s="18"/>
      <c r="I230" s="18"/>
      <c r="J230" s="18"/>
      <c r="K230" s="18"/>
      <c r="L230" s="18"/>
      <c r="M230" s="18"/>
      <c r="N230" s="18"/>
      <c r="O230" s="18"/>
    </row>
    <row r="231" spans="2:15" x14ac:dyDescent="0.25">
      <c r="B231" s="18"/>
      <c r="C231" s="18"/>
      <c r="D231" s="18"/>
      <c r="E231" s="18"/>
      <c r="F231" s="18"/>
      <c r="G231" s="18"/>
      <c r="H231" s="18"/>
      <c r="I231" s="18"/>
      <c r="J231" s="18"/>
      <c r="K231" s="18"/>
      <c r="L231" s="18"/>
      <c r="M231" s="18"/>
      <c r="N231" s="18"/>
      <c r="O231" s="18"/>
    </row>
    <row r="232" spans="2:15" x14ac:dyDescent="0.25">
      <c r="B232" s="18"/>
      <c r="C232" s="18"/>
      <c r="D232" s="18"/>
      <c r="E232" s="18"/>
      <c r="F232" s="18"/>
      <c r="G232" s="18"/>
      <c r="H232" s="18"/>
      <c r="I232" s="18"/>
      <c r="J232" s="18"/>
      <c r="K232" s="18"/>
      <c r="L232" s="18"/>
      <c r="M232" s="18"/>
      <c r="N232" s="18"/>
      <c r="O232" s="18"/>
    </row>
    <row r="233" spans="2:15" x14ac:dyDescent="0.25">
      <c r="B233" s="18"/>
      <c r="C233" s="18"/>
      <c r="D233" s="18"/>
      <c r="E233" s="18"/>
      <c r="F233" s="18"/>
      <c r="G233" s="18"/>
      <c r="H233" s="18"/>
      <c r="I233" s="18"/>
      <c r="J233" s="18"/>
      <c r="K233" s="18"/>
      <c r="L233" s="18"/>
      <c r="M233" s="18"/>
      <c r="N233" s="18"/>
      <c r="O233" s="18"/>
    </row>
    <row r="234" spans="2:15" x14ac:dyDescent="0.25">
      <c r="B234" s="18"/>
      <c r="C234" s="18"/>
      <c r="D234" s="18"/>
      <c r="E234" s="18"/>
      <c r="F234" s="18"/>
      <c r="G234" s="18"/>
      <c r="H234" s="18"/>
      <c r="I234" s="18"/>
      <c r="J234" s="18"/>
      <c r="K234" s="18"/>
      <c r="L234" s="18"/>
      <c r="M234" s="18"/>
      <c r="N234" s="18"/>
      <c r="O234" s="18"/>
    </row>
    <row r="235" spans="2:15" x14ac:dyDescent="0.25">
      <c r="B235" s="18"/>
      <c r="C235" s="18"/>
      <c r="D235" s="18"/>
      <c r="E235" s="18"/>
      <c r="F235" s="18"/>
      <c r="G235" s="18"/>
      <c r="H235" s="18"/>
      <c r="I235" s="18"/>
      <c r="J235" s="18"/>
      <c r="K235" s="18"/>
      <c r="L235" s="18"/>
      <c r="M235" s="18"/>
      <c r="N235" s="18"/>
      <c r="O235" s="18"/>
    </row>
    <row r="236" spans="2:15" x14ac:dyDescent="0.25">
      <c r="B236" s="18"/>
      <c r="C236" s="18"/>
      <c r="D236" s="18"/>
      <c r="E236" s="18"/>
      <c r="F236" s="18"/>
      <c r="G236" s="18"/>
      <c r="H236" s="18"/>
      <c r="I236" s="18"/>
      <c r="J236" s="18"/>
      <c r="K236" s="18"/>
      <c r="L236" s="18"/>
      <c r="M236" s="18"/>
      <c r="N236" s="18"/>
      <c r="O236" s="18"/>
    </row>
    <row r="237" spans="2:15" x14ac:dyDescent="0.25">
      <c r="B237" s="18"/>
      <c r="C237" s="18"/>
      <c r="D237" s="18"/>
      <c r="E237" s="18"/>
      <c r="F237" s="18"/>
      <c r="G237" s="18"/>
      <c r="H237" s="18"/>
      <c r="I237" s="18"/>
      <c r="J237" s="18"/>
      <c r="K237" s="18"/>
      <c r="L237" s="18"/>
      <c r="M237" s="18"/>
      <c r="N237" s="18"/>
      <c r="O237" s="18"/>
    </row>
    <row r="238" spans="2:15" x14ac:dyDescent="0.25">
      <c r="B238" s="18"/>
      <c r="C238" s="18"/>
      <c r="D238" s="18"/>
      <c r="E238" s="18"/>
      <c r="F238" s="18"/>
      <c r="G238" s="18"/>
      <c r="H238" s="18"/>
      <c r="I238" s="18"/>
      <c r="J238" s="18"/>
      <c r="K238" s="18"/>
      <c r="L238" s="18"/>
      <c r="M238" s="18"/>
      <c r="N238" s="18"/>
      <c r="O238" s="18"/>
    </row>
    <row r="239" spans="2:15" x14ac:dyDescent="0.25">
      <c r="B239" s="18"/>
      <c r="C239" s="18"/>
      <c r="D239" s="18"/>
      <c r="E239" s="18"/>
      <c r="F239" s="18"/>
      <c r="G239" s="18"/>
      <c r="H239" s="18"/>
      <c r="I239" s="18"/>
      <c r="J239" s="18"/>
      <c r="K239" s="18"/>
      <c r="L239" s="18"/>
      <c r="M239" s="18"/>
      <c r="N239" s="18"/>
      <c r="O239" s="18"/>
    </row>
    <row r="240" spans="2:15" x14ac:dyDescent="0.25">
      <c r="B240" s="18"/>
      <c r="C240" s="18"/>
      <c r="D240" s="18"/>
      <c r="E240" s="18"/>
      <c r="F240" s="18"/>
      <c r="G240" s="18"/>
      <c r="H240" s="18"/>
      <c r="I240" s="18"/>
      <c r="J240" s="18"/>
      <c r="K240" s="18"/>
      <c r="L240" s="18"/>
      <c r="M240" s="18"/>
      <c r="N240" s="18"/>
      <c r="O240" s="18"/>
    </row>
    <row r="241" spans="2:15" x14ac:dyDescent="0.25">
      <c r="B241" s="18"/>
      <c r="C241" s="18"/>
      <c r="D241" s="18"/>
      <c r="E241" s="18"/>
      <c r="F241" s="18"/>
      <c r="G241" s="18"/>
      <c r="H241" s="18"/>
      <c r="I241" s="18"/>
      <c r="J241" s="18"/>
      <c r="K241" s="18"/>
      <c r="L241" s="18"/>
      <c r="M241" s="18"/>
      <c r="N241" s="18"/>
      <c r="O241" s="18"/>
    </row>
    <row r="242" spans="2:15" x14ac:dyDescent="0.25">
      <c r="B242" s="18"/>
      <c r="C242" s="18"/>
      <c r="D242" s="18"/>
      <c r="E242" s="18"/>
      <c r="F242" s="18"/>
      <c r="G242" s="18"/>
      <c r="H242" s="18"/>
      <c r="I242" s="18"/>
      <c r="J242" s="18"/>
      <c r="K242" s="18"/>
      <c r="L242" s="18"/>
      <c r="M242" s="18"/>
      <c r="N242" s="18"/>
      <c r="O242" s="18"/>
    </row>
    <row r="243" spans="2:15" x14ac:dyDescent="0.25">
      <c r="B243" s="18"/>
      <c r="C243" s="18"/>
      <c r="D243" s="18"/>
      <c r="E243" s="18"/>
      <c r="F243" s="18"/>
      <c r="G243" s="18"/>
      <c r="H243" s="18"/>
      <c r="I243" s="18"/>
      <c r="J243" s="18"/>
      <c r="K243" s="18"/>
      <c r="L243" s="18"/>
      <c r="M243" s="18"/>
      <c r="N243" s="18"/>
      <c r="O243" s="18"/>
    </row>
    <row r="244" spans="2:15" x14ac:dyDescent="0.25">
      <c r="B244" s="18"/>
      <c r="C244" s="18"/>
      <c r="D244" s="18"/>
      <c r="E244" s="18"/>
      <c r="F244" s="18"/>
      <c r="G244" s="18"/>
      <c r="H244" s="18"/>
      <c r="I244" s="18"/>
      <c r="J244" s="18"/>
      <c r="K244" s="18"/>
      <c r="L244" s="18"/>
      <c r="M244" s="18"/>
      <c r="N244" s="18"/>
      <c r="O244" s="18"/>
    </row>
    <row r="245" spans="2:15" x14ac:dyDescent="0.25">
      <c r="B245" s="18"/>
      <c r="C245" s="18"/>
      <c r="D245" s="18"/>
      <c r="E245" s="18"/>
      <c r="F245" s="18"/>
      <c r="G245" s="18"/>
      <c r="H245" s="18"/>
      <c r="I245" s="18"/>
      <c r="J245" s="18"/>
      <c r="K245" s="18"/>
      <c r="L245" s="18"/>
      <c r="M245" s="18"/>
      <c r="N245" s="18"/>
      <c r="O245" s="18"/>
    </row>
    <row r="246" spans="2:15" x14ac:dyDescent="0.25">
      <c r="B246" s="18"/>
      <c r="C246" s="18"/>
      <c r="D246" s="18"/>
      <c r="E246" s="18"/>
      <c r="F246" s="18"/>
      <c r="G246" s="18"/>
      <c r="H246" s="18"/>
      <c r="I246" s="18"/>
      <c r="J246" s="18"/>
      <c r="K246" s="18"/>
      <c r="L246" s="18"/>
      <c r="M246" s="18"/>
      <c r="N246" s="18"/>
      <c r="O246" s="18"/>
    </row>
    <row r="247" spans="2:15" x14ac:dyDescent="0.25">
      <c r="B247" s="18"/>
      <c r="C247" s="18"/>
      <c r="D247" s="18"/>
      <c r="E247" s="18"/>
      <c r="F247" s="18"/>
      <c r="G247" s="18"/>
      <c r="H247" s="18"/>
      <c r="I247" s="18"/>
      <c r="J247" s="18"/>
      <c r="K247" s="18"/>
      <c r="L247" s="18"/>
      <c r="M247" s="18"/>
      <c r="N247" s="18"/>
      <c r="O247" s="18"/>
    </row>
    <row r="248" spans="2:15" x14ac:dyDescent="0.25">
      <c r="B248" s="18"/>
      <c r="C248" s="18"/>
      <c r="D248" s="18"/>
      <c r="E248" s="18"/>
      <c r="F248" s="18"/>
      <c r="G248" s="18"/>
      <c r="H248" s="18"/>
      <c r="I248" s="18"/>
      <c r="J248" s="18"/>
      <c r="K248" s="18"/>
      <c r="L248" s="18"/>
      <c r="M248" s="18"/>
      <c r="N248" s="18"/>
      <c r="O248" s="18"/>
    </row>
    <row r="249" spans="2:15" x14ac:dyDescent="0.25">
      <c r="B249" s="18"/>
      <c r="C249" s="18"/>
      <c r="D249" s="18"/>
      <c r="E249" s="18"/>
      <c r="F249" s="18"/>
      <c r="G249" s="18"/>
      <c r="H249" s="18"/>
      <c r="I249" s="18"/>
      <c r="J249" s="18"/>
      <c r="K249" s="18"/>
      <c r="L249" s="18"/>
      <c r="M249" s="18"/>
      <c r="N249" s="18"/>
      <c r="O249" s="18"/>
    </row>
    <row r="250" spans="2:15" x14ac:dyDescent="0.25">
      <c r="B250" s="18"/>
      <c r="C250" s="18"/>
      <c r="D250" s="18"/>
      <c r="E250" s="18"/>
      <c r="F250" s="18"/>
      <c r="G250" s="18"/>
      <c r="H250" s="18"/>
      <c r="I250" s="18"/>
      <c r="J250" s="18"/>
      <c r="K250" s="18"/>
      <c r="L250" s="18"/>
      <c r="M250" s="18"/>
      <c r="N250" s="18"/>
      <c r="O250" s="18"/>
    </row>
    <row r="251" spans="2:15" x14ac:dyDescent="0.25">
      <c r="B251" s="18"/>
      <c r="C251" s="18"/>
      <c r="D251" s="18"/>
      <c r="E251" s="18"/>
      <c r="F251" s="18"/>
      <c r="G251" s="18"/>
      <c r="H251" s="18"/>
      <c r="I251" s="18"/>
      <c r="J251" s="18"/>
      <c r="K251" s="18"/>
      <c r="L251" s="18"/>
      <c r="M251" s="18"/>
      <c r="N251" s="18"/>
      <c r="O251" s="18"/>
    </row>
    <row r="252" spans="2:15" x14ac:dyDescent="0.25">
      <c r="B252" s="18"/>
      <c r="C252" s="18"/>
      <c r="D252" s="18"/>
      <c r="E252" s="18"/>
      <c r="F252" s="18"/>
      <c r="G252" s="18"/>
      <c r="H252" s="18"/>
      <c r="I252" s="18"/>
      <c r="J252" s="18"/>
      <c r="K252" s="18"/>
      <c r="L252" s="18"/>
      <c r="M252" s="18"/>
      <c r="N252" s="18"/>
      <c r="O252" s="18"/>
    </row>
    <row r="253" spans="2:15" x14ac:dyDescent="0.25">
      <c r="B253" s="18"/>
      <c r="C253" s="18"/>
      <c r="D253" s="18"/>
      <c r="E253" s="18"/>
      <c r="F253" s="18"/>
      <c r="G253" s="18"/>
      <c r="H253" s="18"/>
      <c r="I253" s="18"/>
      <c r="J253" s="18"/>
      <c r="K253" s="18"/>
      <c r="L253" s="18"/>
      <c r="M253" s="18"/>
      <c r="N253" s="18"/>
      <c r="O253" s="18"/>
    </row>
    <row r="254" spans="2:15" x14ac:dyDescent="0.25">
      <c r="B254" s="18"/>
      <c r="C254" s="18"/>
      <c r="D254" s="18"/>
      <c r="E254" s="18"/>
      <c r="F254" s="18"/>
      <c r="G254" s="18"/>
      <c r="H254" s="18"/>
      <c r="I254" s="18"/>
      <c r="J254" s="18"/>
      <c r="K254" s="18"/>
      <c r="L254" s="18"/>
      <c r="M254" s="18"/>
      <c r="N254" s="18"/>
      <c r="O254" s="18"/>
    </row>
    <row r="255" spans="2:15" x14ac:dyDescent="0.25">
      <c r="B255" s="18"/>
      <c r="C255" s="18"/>
      <c r="D255" s="18"/>
      <c r="E255" s="18"/>
      <c r="F255" s="18"/>
      <c r="G255" s="18"/>
      <c r="H255" s="18"/>
      <c r="I255" s="18"/>
      <c r="J255" s="18"/>
      <c r="K255" s="18"/>
      <c r="L255" s="18"/>
      <c r="M255" s="18"/>
      <c r="N255" s="18"/>
      <c r="O255" s="18"/>
    </row>
    <row r="256" spans="2:15" x14ac:dyDescent="0.25">
      <c r="B256" s="18"/>
      <c r="C256" s="18"/>
      <c r="D256" s="18"/>
      <c r="E256" s="18"/>
      <c r="F256" s="18"/>
      <c r="G256" s="18"/>
      <c r="H256" s="18"/>
      <c r="I256" s="18"/>
      <c r="J256" s="18"/>
      <c r="K256" s="18"/>
      <c r="L256" s="18"/>
      <c r="M256" s="18"/>
      <c r="N256" s="18"/>
      <c r="O256" s="18"/>
    </row>
    <row r="257" spans="2:15" x14ac:dyDescent="0.25">
      <c r="B257" s="18"/>
      <c r="C257" s="18"/>
      <c r="D257" s="18"/>
      <c r="E257" s="18"/>
      <c r="F257" s="18"/>
      <c r="G257" s="18"/>
      <c r="H257" s="18"/>
      <c r="I257" s="18"/>
      <c r="J257" s="18"/>
      <c r="K257" s="18"/>
      <c r="L257" s="18"/>
      <c r="M257" s="18"/>
      <c r="N257" s="18"/>
      <c r="O257" s="18"/>
    </row>
    <row r="258" spans="2:15" x14ac:dyDescent="0.25">
      <c r="B258" s="18"/>
      <c r="C258" s="18"/>
      <c r="D258" s="18"/>
      <c r="E258" s="18"/>
      <c r="F258" s="18"/>
      <c r="G258" s="18"/>
      <c r="H258" s="18"/>
      <c r="I258" s="18"/>
      <c r="J258" s="18"/>
      <c r="K258" s="18"/>
      <c r="L258" s="18"/>
      <c r="M258" s="18"/>
      <c r="N258" s="18"/>
      <c r="O258" s="18"/>
    </row>
    <row r="259" spans="2:15" x14ac:dyDescent="0.25">
      <c r="B259" s="18"/>
      <c r="C259" s="18"/>
      <c r="D259" s="18"/>
      <c r="E259" s="18"/>
      <c r="F259" s="18"/>
      <c r="G259" s="18"/>
      <c r="H259" s="18"/>
      <c r="I259" s="18"/>
      <c r="J259" s="18"/>
      <c r="K259" s="18"/>
      <c r="L259" s="18"/>
      <c r="M259" s="18"/>
      <c r="N259" s="18"/>
      <c r="O259" s="18"/>
    </row>
    <row r="260" spans="2:15" x14ac:dyDescent="0.25">
      <c r="B260" s="18"/>
      <c r="C260" s="18"/>
      <c r="D260" s="18"/>
      <c r="E260" s="18"/>
      <c r="F260" s="18"/>
      <c r="G260" s="18"/>
      <c r="H260" s="18"/>
      <c r="I260" s="18"/>
      <c r="J260" s="18"/>
      <c r="K260" s="18"/>
      <c r="L260" s="18"/>
      <c r="M260" s="18"/>
      <c r="N260" s="18"/>
      <c r="O260" s="18"/>
    </row>
    <row r="261" spans="2:15" x14ac:dyDescent="0.25">
      <c r="B261" s="18"/>
      <c r="C261" s="18"/>
      <c r="D261" s="18"/>
      <c r="E261" s="18"/>
      <c r="F261" s="18"/>
      <c r="G261" s="18"/>
      <c r="H261" s="18"/>
      <c r="I261" s="18"/>
      <c r="J261" s="18"/>
      <c r="K261" s="18"/>
      <c r="L261" s="18"/>
      <c r="M261" s="18"/>
      <c r="N261" s="18"/>
      <c r="O261" s="18"/>
    </row>
    <row r="262" spans="2:15" x14ac:dyDescent="0.25">
      <c r="B262" s="18"/>
      <c r="C262" s="18"/>
      <c r="D262" s="18"/>
      <c r="E262" s="18"/>
      <c r="F262" s="18"/>
      <c r="G262" s="18"/>
      <c r="H262" s="18"/>
      <c r="I262" s="18"/>
      <c r="J262" s="18"/>
      <c r="K262" s="18"/>
      <c r="L262" s="18"/>
      <c r="M262" s="18"/>
      <c r="N262" s="18"/>
      <c r="O262" s="18"/>
    </row>
    <row r="263" spans="2:15" x14ac:dyDescent="0.25">
      <c r="B263" s="18"/>
      <c r="C263" s="18"/>
      <c r="D263" s="18"/>
      <c r="E263" s="18"/>
      <c r="F263" s="18"/>
      <c r="G263" s="18"/>
      <c r="H263" s="18"/>
      <c r="I263" s="18"/>
      <c r="J263" s="18"/>
      <c r="K263" s="18"/>
      <c r="L263" s="18"/>
      <c r="M263" s="18"/>
      <c r="N263" s="18"/>
      <c r="O263" s="18"/>
    </row>
    <row r="264" spans="2:15" x14ac:dyDescent="0.25">
      <c r="B264" s="18"/>
      <c r="C264" s="18"/>
      <c r="D264" s="18"/>
      <c r="E264" s="18"/>
      <c r="F264" s="18"/>
      <c r="G264" s="18"/>
      <c r="H264" s="18"/>
      <c r="I264" s="18"/>
      <c r="J264" s="18"/>
      <c r="K264" s="18"/>
      <c r="L264" s="18"/>
      <c r="M264" s="18"/>
      <c r="N264" s="18"/>
      <c r="O264" s="18"/>
    </row>
    <row r="265" spans="2:15" x14ac:dyDescent="0.25">
      <c r="B265" s="18"/>
      <c r="C265" s="18"/>
      <c r="D265" s="18"/>
      <c r="E265" s="18"/>
      <c r="F265" s="18"/>
      <c r="G265" s="18"/>
      <c r="H265" s="18"/>
      <c r="I265" s="18"/>
      <c r="J265" s="18"/>
      <c r="K265" s="18"/>
      <c r="L265" s="18"/>
      <c r="M265" s="18"/>
      <c r="N265" s="18"/>
      <c r="O265" s="18"/>
    </row>
    <row r="266" spans="2:15" x14ac:dyDescent="0.25">
      <c r="B266" s="18"/>
      <c r="C266" s="18"/>
      <c r="D266" s="18"/>
      <c r="E266" s="18"/>
      <c r="F266" s="18"/>
      <c r="G266" s="18"/>
      <c r="H266" s="18"/>
      <c r="I266" s="18"/>
      <c r="J266" s="18"/>
      <c r="K266" s="18"/>
      <c r="L266" s="18"/>
      <c r="M266" s="18"/>
      <c r="N266" s="18"/>
      <c r="O266" s="18"/>
    </row>
    <row r="267" spans="2:15" x14ac:dyDescent="0.25">
      <c r="B267" s="18"/>
      <c r="C267" s="18"/>
      <c r="D267" s="18"/>
      <c r="E267" s="18"/>
      <c r="F267" s="18"/>
      <c r="G267" s="18"/>
      <c r="H267" s="18"/>
      <c r="I267" s="18"/>
      <c r="J267" s="18"/>
      <c r="K267" s="18"/>
      <c r="L267" s="18"/>
      <c r="M267" s="18"/>
      <c r="N267" s="18"/>
      <c r="O267" s="18"/>
    </row>
    <row r="268" spans="2:15" x14ac:dyDescent="0.25">
      <c r="B268" s="18"/>
      <c r="C268" s="18"/>
      <c r="D268" s="18"/>
      <c r="E268" s="18"/>
      <c r="F268" s="18"/>
      <c r="G268" s="18"/>
      <c r="H268" s="18"/>
      <c r="I268" s="18"/>
      <c r="J268" s="18"/>
      <c r="K268" s="18"/>
      <c r="L268" s="18"/>
      <c r="M268" s="18"/>
      <c r="N268" s="18"/>
      <c r="O268" s="18"/>
    </row>
    <row r="269" spans="2:15" x14ac:dyDescent="0.25">
      <c r="B269" s="18"/>
      <c r="C269" s="18"/>
      <c r="D269" s="18"/>
      <c r="E269" s="18"/>
      <c r="F269" s="18"/>
      <c r="G269" s="18"/>
      <c r="H269" s="18"/>
      <c r="I269" s="18"/>
      <c r="J269" s="18"/>
      <c r="K269" s="18"/>
      <c r="L269" s="18"/>
      <c r="M269" s="18"/>
      <c r="N269" s="18"/>
      <c r="O269" s="18"/>
    </row>
    <row r="270" spans="2:15" x14ac:dyDescent="0.25">
      <c r="B270" s="18"/>
      <c r="C270" s="18"/>
      <c r="D270" s="18"/>
      <c r="E270" s="18"/>
      <c r="F270" s="18"/>
      <c r="G270" s="18"/>
      <c r="H270" s="18"/>
      <c r="I270" s="18"/>
      <c r="J270" s="18"/>
      <c r="K270" s="18"/>
      <c r="L270" s="18"/>
      <c r="M270" s="18"/>
      <c r="N270" s="18"/>
      <c r="O270" s="18"/>
    </row>
    <row r="271" spans="2:15" x14ac:dyDescent="0.25">
      <c r="B271" s="18"/>
      <c r="C271" s="18"/>
      <c r="D271" s="18"/>
      <c r="E271" s="18"/>
      <c r="F271" s="18"/>
      <c r="G271" s="18"/>
      <c r="H271" s="18"/>
      <c r="I271" s="18"/>
      <c r="J271" s="18"/>
      <c r="K271" s="18"/>
      <c r="L271" s="18"/>
      <c r="M271" s="18"/>
      <c r="N271" s="18"/>
      <c r="O271" s="18"/>
    </row>
    <row r="272" spans="2:15" x14ac:dyDescent="0.25">
      <c r="B272" s="18"/>
      <c r="C272" s="18"/>
      <c r="D272" s="18"/>
      <c r="E272" s="18"/>
      <c r="F272" s="18"/>
      <c r="G272" s="18"/>
      <c r="H272" s="18"/>
      <c r="I272" s="18"/>
      <c r="J272" s="18"/>
      <c r="K272" s="18"/>
      <c r="L272" s="18"/>
      <c r="M272" s="18"/>
      <c r="N272" s="18"/>
      <c r="O272" s="18"/>
    </row>
    <row r="273" spans="2:15" x14ac:dyDescent="0.25">
      <c r="B273" s="18"/>
      <c r="C273" s="18"/>
      <c r="D273" s="18"/>
      <c r="E273" s="18"/>
      <c r="F273" s="18"/>
      <c r="G273" s="18"/>
      <c r="H273" s="18"/>
      <c r="I273" s="18"/>
      <c r="J273" s="18"/>
      <c r="K273" s="18"/>
      <c r="L273" s="18"/>
      <c r="M273" s="18"/>
      <c r="N273" s="18"/>
      <c r="O273" s="18"/>
    </row>
    <row r="274" spans="2:15" x14ac:dyDescent="0.25">
      <c r="B274" s="18"/>
      <c r="C274" s="18"/>
      <c r="D274" s="18"/>
      <c r="E274" s="18"/>
      <c r="F274" s="18"/>
      <c r="G274" s="18"/>
      <c r="H274" s="18"/>
      <c r="I274" s="18"/>
      <c r="J274" s="18"/>
      <c r="K274" s="18"/>
      <c r="L274" s="18"/>
      <c r="M274" s="18"/>
      <c r="N274" s="18"/>
      <c r="O274" s="18"/>
    </row>
    <row r="275" spans="2:15" x14ac:dyDescent="0.25">
      <c r="B275" s="18"/>
      <c r="C275" s="18"/>
      <c r="D275" s="18"/>
      <c r="E275" s="18"/>
      <c r="F275" s="18"/>
      <c r="G275" s="18"/>
      <c r="H275" s="18"/>
      <c r="I275" s="18"/>
      <c r="J275" s="18"/>
      <c r="K275" s="18"/>
      <c r="L275" s="18"/>
      <c r="M275" s="18"/>
      <c r="N275" s="18"/>
      <c r="O275" s="18"/>
    </row>
    <row r="276" spans="2:15" x14ac:dyDescent="0.25">
      <c r="B276" s="18"/>
      <c r="C276" s="18"/>
      <c r="D276" s="18"/>
      <c r="E276" s="18"/>
      <c r="F276" s="18"/>
      <c r="G276" s="18"/>
      <c r="H276" s="18"/>
      <c r="I276" s="18"/>
      <c r="J276" s="18"/>
      <c r="K276" s="18"/>
      <c r="L276" s="18"/>
      <c r="M276" s="18"/>
      <c r="N276" s="18"/>
      <c r="O276" s="18"/>
    </row>
    <row r="277" spans="2:15" x14ac:dyDescent="0.25">
      <c r="B277" s="18"/>
      <c r="C277" s="18"/>
      <c r="D277" s="18"/>
      <c r="E277" s="18"/>
      <c r="F277" s="18"/>
      <c r="G277" s="18"/>
      <c r="H277" s="18"/>
      <c r="I277" s="18"/>
      <c r="J277" s="18"/>
      <c r="K277" s="18"/>
      <c r="L277" s="18"/>
      <c r="M277" s="18"/>
      <c r="N277" s="18"/>
      <c r="O277" s="18"/>
    </row>
    <row r="278" spans="2:15" x14ac:dyDescent="0.25">
      <c r="B278" s="18"/>
      <c r="C278" s="18"/>
      <c r="D278" s="18"/>
      <c r="E278" s="18"/>
      <c r="F278" s="18"/>
      <c r="G278" s="18"/>
      <c r="H278" s="18"/>
      <c r="I278" s="18"/>
      <c r="J278" s="18"/>
      <c r="K278" s="18"/>
      <c r="L278" s="18"/>
      <c r="M278" s="18"/>
      <c r="N278" s="18"/>
      <c r="O278" s="18"/>
    </row>
    <row r="279" spans="2:15" x14ac:dyDescent="0.25">
      <c r="B279" s="18"/>
      <c r="C279" s="18"/>
      <c r="D279" s="18"/>
      <c r="E279" s="18"/>
      <c r="F279" s="18"/>
      <c r="G279" s="18"/>
      <c r="H279" s="18"/>
      <c r="I279" s="18"/>
      <c r="J279" s="18"/>
      <c r="K279" s="18"/>
      <c r="L279" s="18"/>
      <c r="M279" s="18"/>
      <c r="N279" s="18"/>
      <c r="O279" s="18"/>
    </row>
    <row r="280" spans="2:15" x14ac:dyDescent="0.25">
      <c r="B280" s="18"/>
      <c r="C280" s="18"/>
      <c r="D280" s="18"/>
      <c r="E280" s="18"/>
      <c r="F280" s="18"/>
      <c r="G280" s="18"/>
      <c r="H280" s="18"/>
      <c r="I280" s="18"/>
      <c r="J280" s="18"/>
      <c r="K280" s="18"/>
      <c r="L280" s="18"/>
      <c r="M280" s="18"/>
      <c r="N280" s="18"/>
      <c r="O280" s="18"/>
    </row>
    <row r="281" spans="2:15" x14ac:dyDescent="0.25">
      <c r="B281" s="18"/>
      <c r="C281" s="18"/>
      <c r="D281" s="18"/>
      <c r="E281" s="18"/>
      <c r="F281" s="18"/>
      <c r="G281" s="18"/>
      <c r="H281" s="18"/>
      <c r="I281" s="18"/>
      <c r="J281" s="18"/>
      <c r="K281" s="18"/>
      <c r="L281" s="18"/>
      <c r="M281" s="18"/>
      <c r="N281" s="18"/>
      <c r="O281" s="18"/>
    </row>
    <row r="282" spans="2:15" x14ac:dyDescent="0.25">
      <c r="B282" s="18"/>
      <c r="C282" s="18"/>
      <c r="D282" s="18"/>
      <c r="E282" s="18"/>
      <c r="F282" s="18"/>
      <c r="G282" s="18"/>
      <c r="H282" s="18"/>
      <c r="I282" s="18"/>
      <c r="J282" s="18"/>
      <c r="K282" s="18"/>
      <c r="L282" s="18"/>
      <c r="M282" s="18"/>
      <c r="N282" s="18"/>
      <c r="O282" s="18"/>
    </row>
    <row r="283" spans="2:15" x14ac:dyDescent="0.25">
      <c r="B283" s="18"/>
      <c r="C283" s="18"/>
      <c r="D283" s="18"/>
      <c r="E283" s="18"/>
      <c r="F283" s="18"/>
      <c r="G283" s="18"/>
      <c r="H283" s="18"/>
      <c r="I283" s="18"/>
      <c r="J283" s="18"/>
      <c r="K283" s="18"/>
      <c r="L283" s="18"/>
      <c r="M283" s="18"/>
      <c r="N283" s="18"/>
      <c r="O283" s="18"/>
    </row>
    <row r="284" spans="2:15" x14ac:dyDescent="0.25">
      <c r="B284" s="18"/>
      <c r="C284" s="18"/>
      <c r="D284" s="18"/>
      <c r="E284" s="18"/>
      <c r="F284" s="18"/>
      <c r="G284" s="18"/>
      <c r="H284" s="18"/>
      <c r="I284" s="18"/>
      <c r="J284" s="18"/>
      <c r="K284" s="18"/>
      <c r="L284" s="18"/>
      <c r="M284" s="18"/>
      <c r="N284" s="18"/>
      <c r="O284" s="18"/>
    </row>
    <row r="285" spans="2:15" x14ac:dyDescent="0.25">
      <c r="B285" s="18"/>
      <c r="C285" s="18"/>
      <c r="D285" s="18"/>
      <c r="E285" s="18"/>
      <c r="F285" s="18"/>
      <c r="G285" s="18"/>
      <c r="H285" s="18"/>
      <c r="I285" s="18"/>
      <c r="J285" s="18"/>
      <c r="K285" s="18"/>
      <c r="L285" s="18"/>
      <c r="M285" s="18"/>
      <c r="N285" s="18"/>
      <c r="O285" s="18"/>
    </row>
    <row r="286" spans="2:15" x14ac:dyDescent="0.25">
      <c r="B286" s="18"/>
      <c r="C286" s="18"/>
      <c r="D286" s="18"/>
      <c r="E286" s="18"/>
      <c r="F286" s="18"/>
      <c r="G286" s="18"/>
      <c r="H286" s="18"/>
      <c r="I286" s="18"/>
      <c r="J286" s="18"/>
      <c r="K286" s="18"/>
      <c r="L286" s="18"/>
      <c r="M286" s="18"/>
      <c r="N286" s="18"/>
      <c r="O286" s="18"/>
    </row>
    <row r="287" spans="2:15" x14ac:dyDescent="0.25">
      <c r="B287" s="18"/>
      <c r="C287" s="18"/>
      <c r="D287" s="18"/>
      <c r="E287" s="18"/>
      <c r="F287" s="18"/>
      <c r="G287" s="18"/>
      <c r="H287" s="18"/>
      <c r="I287" s="18"/>
      <c r="J287" s="18"/>
      <c r="K287" s="18"/>
      <c r="L287" s="18"/>
      <c r="M287" s="18"/>
      <c r="N287" s="18"/>
      <c r="O287" s="18"/>
    </row>
    <row r="288" spans="2:15" x14ac:dyDescent="0.25">
      <c r="B288" s="18"/>
      <c r="C288" s="18"/>
      <c r="D288" s="18"/>
      <c r="E288" s="18"/>
      <c r="F288" s="18"/>
      <c r="G288" s="18"/>
      <c r="H288" s="18"/>
      <c r="I288" s="18"/>
      <c r="J288" s="18"/>
      <c r="K288" s="18"/>
      <c r="L288" s="18"/>
      <c r="M288" s="18"/>
      <c r="N288" s="18"/>
      <c r="O288" s="18"/>
    </row>
    <row r="289" spans="2:15" x14ac:dyDescent="0.25">
      <c r="B289" s="18"/>
      <c r="C289" s="18"/>
      <c r="D289" s="18"/>
      <c r="E289" s="18"/>
      <c r="F289" s="18"/>
      <c r="G289" s="18"/>
      <c r="H289" s="18"/>
      <c r="I289" s="18"/>
      <c r="J289" s="18"/>
      <c r="K289" s="18"/>
      <c r="L289" s="18"/>
      <c r="M289" s="18"/>
      <c r="N289" s="18"/>
      <c r="O289" s="18"/>
    </row>
    <row r="290" spans="2:15" x14ac:dyDescent="0.25">
      <c r="B290" s="18"/>
      <c r="C290" s="18"/>
      <c r="D290" s="18"/>
      <c r="E290" s="18"/>
      <c r="F290" s="18"/>
      <c r="G290" s="18"/>
      <c r="H290" s="18"/>
      <c r="I290" s="18"/>
      <c r="J290" s="18"/>
      <c r="K290" s="18"/>
      <c r="L290" s="18"/>
      <c r="M290" s="18"/>
      <c r="N290" s="18"/>
      <c r="O290" s="18"/>
    </row>
    <row r="291" spans="2:15" x14ac:dyDescent="0.25">
      <c r="B291" s="18"/>
      <c r="C291" s="18"/>
      <c r="D291" s="18"/>
      <c r="E291" s="18"/>
      <c r="F291" s="18"/>
      <c r="G291" s="18"/>
      <c r="H291" s="18"/>
      <c r="I291" s="18"/>
      <c r="J291" s="18"/>
      <c r="K291" s="18"/>
      <c r="L291" s="18"/>
      <c r="M291" s="18"/>
      <c r="N291" s="18"/>
      <c r="O291" s="18"/>
    </row>
    <row r="292" spans="2:15" x14ac:dyDescent="0.25">
      <c r="B292" s="18"/>
      <c r="C292" s="18"/>
      <c r="D292" s="18"/>
      <c r="E292" s="18"/>
      <c r="F292" s="18"/>
      <c r="G292" s="18"/>
      <c r="H292" s="18"/>
      <c r="I292" s="18"/>
      <c r="J292" s="18"/>
      <c r="K292" s="18"/>
      <c r="L292" s="18"/>
      <c r="M292" s="18"/>
      <c r="N292" s="18"/>
      <c r="O292" s="18"/>
    </row>
    <row r="293" spans="2:15" x14ac:dyDescent="0.25">
      <c r="B293" s="18"/>
      <c r="C293" s="18"/>
      <c r="D293" s="18"/>
      <c r="E293" s="18"/>
      <c r="F293" s="18"/>
      <c r="G293" s="18"/>
      <c r="H293" s="18"/>
      <c r="I293" s="18"/>
      <c r="J293" s="18"/>
      <c r="K293" s="18"/>
      <c r="L293" s="18"/>
      <c r="M293" s="18"/>
      <c r="N293" s="18"/>
      <c r="O293" s="18"/>
    </row>
    <row r="294" spans="2:15" x14ac:dyDescent="0.25">
      <c r="B294" s="18"/>
      <c r="C294" s="18"/>
      <c r="D294" s="18"/>
      <c r="E294" s="18"/>
      <c r="F294" s="18"/>
      <c r="G294" s="18"/>
      <c r="H294" s="18"/>
      <c r="I294" s="18"/>
      <c r="J294" s="18"/>
      <c r="K294" s="18"/>
      <c r="L294" s="18"/>
      <c r="M294" s="18"/>
      <c r="N294" s="18"/>
      <c r="O294" s="18"/>
    </row>
    <row r="295" spans="2:15" x14ac:dyDescent="0.25">
      <c r="B295" s="18"/>
      <c r="C295" s="18"/>
      <c r="D295" s="18"/>
      <c r="E295" s="18"/>
      <c r="F295" s="18"/>
      <c r="G295" s="18"/>
      <c r="H295" s="18"/>
      <c r="I295" s="18"/>
      <c r="J295" s="18"/>
      <c r="K295" s="18"/>
      <c r="L295" s="18"/>
      <c r="M295" s="18"/>
      <c r="N295" s="18"/>
      <c r="O295" s="18"/>
    </row>
    <row r="296" spans="2:15" x14ac:dyDescent="0.25">
      <c r="B296" s="18"/>
      <c r="C296" s="18"/>
      <c r="D296" s="18"/>
      <c r="E296" s="18"/>
      <c r="F296" s="18"/>
      <c r="G296" s="18"/>
      <c r="H296" s="18"/>
      <c r="I296" s="18"/>
      <c r="J296" s="18"/>
      <c r="K296" s="18"/>
      <c r="L296" s="18"/>
      <c r="M296" s="18"/>
      <c r="N296" s="18"/>
      <c r="O296" s="18"/>
    </row>
    <row r="297" spans="2:15" x14ac:dyDescent="0.25">
      <c r="B297" s="18"/>
      <c r="C297" s="18"/>
      <c r="D297" s="18"/>
      <c r="E297" s="18"/>
      <c r="F297" s="18"/>
      <c r="G297" s="18"/>
      <c r="H297" s="18"/>
      <c r="I297" s="18"/>
      <c r="J297" s="18"/>
      <c r="K297" s="18"/>
      <c r="L297" s="18"/>
      <c r="M297" s="18"/>
      <c r="N297" s="18"/>
      <c r="O297" s="18"/>
    </row>
    <row r="298" spans="2:15" x14ac:dyDescent="0.25">
      <c r="B298" s="18"/>
      <c r="C298" s="18"/>
      <c r="D298" s="18"/>
      <c r="E298" s="18"/>
      <c r="F298" s="18"/>
      <c r="G298" s="18"/>
      <c r="H298" s="18"/>
      <c r="I298" s="18"/>
      <c r="J298" s="18"/>
      <c r="K298" s="18"/>
      <c r="L298" s="18"/>
      <c r="M298" s="18"/>
      <c r="N298" s="18"/>
      <c r="O298" s="18"/>
    </row>
    <row r="299" spans="2:15" x14ac:dyDescent="0.25">
      <c r="B299" s="18"/>
      <c r="C299" s="18"/>
      <c r="D299" s="18"/>
      <c r="E299" s="18"/>
      <c r="F299" s="18"/>
      <c r="G299" s="18"/>
      <c r="H299" s="18"/>
      <c r="I299" s="18"/>
      <c r="J299" s="18"/>
      <c r="K299" s="18"/>
      <c r="L299" s="18"/>
      <c r="M299" s="18"/>
      <c r="N299" s="18"/>
      <c r="O299" s="18"/>
    </row>
    <row r="300" spans="2:15" x14ac:dyDescent="0.25">
      <c r="B300" s="18"/>
      <c r="C300" s="18"/>
      <c r="D300" s="18"/>
      <c r="E300" s="18"/>
      <c r="F300" s="18"/>
      <c r="G300" s="18"/>
      <c r="H300" s="18"/>
      <c r="I300" s="18"/>
      <c r="J300" s="18"/>
      <c r="K300" s="18"/>
      <c r="L300" s="18"/>
      <c r="M300" s="18"/>
      <c r="N300" s="18"/>
      <c r="O300" s="18"/>
    </row>
    <row r="301" spans="2:15" x14ac:dyDescent="0.25">
      <c r="B301" s="18"/>
      <c r="C301" s="18"/>
      <c r="D301" s="18"/>
      <c r="E301" s="18"/>
      <c r="F301" s="18"/>
      <c r="G301" s="18"/>
      <c r="H301" s="18"/>
      <c r="I301" s="18"/>
      <c r="J301" s="18"/>
      <c r="K301" s="18"/>
      <c r="L301" s="18"/>
      <c r="M301" s="18"/>
      <c r="N301" s="18"/>
      <c r="O301" s="18"/>
    </row>
    <row r="302" spans="2:15" x14ac:dyDescent="0.25">
      <c r="B302" s="18"/>
      <c r="C302" s="18"/>
      <c r="D302" s="18"/>
      <c r="E302" s="18"/>
      <c r="F302" s="18"/>
      <c r="G302" s="18"/>
      <c r="H302" s="18"/>
      <c r="I302" s="18"/>
      <c r="J302" s="18"/>
      <c r="K302" s="18"/>
      <c r="L302" s="18"/>
      <c r="M302" s="18"/>
      <c r="N302" s="18"/>
      <c r="O302" s="18"/>
    </row>
    <row r="303" spans="2:15" x14ac:dyDescent="0.25">
      <c r="B303" s="18"/>
      <c r="C303" s="18"/>
      <c r="D303" s="18"/>
      <c r="E303" s="18"/>
      <c r="F303" s="18"/>
      <c r="G303" s="18"/>
      <c r="H303" s="18"/>
      <c r="I303" s="18"/>
      <c r="J303" s="18"/>
      <c r="K303" s="18"/>
      <c r="L303" s="18"/>
      <c r="M303" s="18"/>
      <c r="N303" s="18"/>
      <c r="O303" s="18"/>
    </row>
    <row r="304" spans="2:15" x14ac:dyDescent="0.25">
      <c r="B304" s="18"/>
      <c r="C304" s="18"/>
      <c r="D304" s="18"/>
      <c r="E304" s="18"/>
      <c r="F304" s="18"/>
      <c r="G304" s="18"/>
      <c r="H304" s="18"/>
      <c r="I304" s="18"/>
      <c r="J304" s="18"/>
      <c r="K304" s="18"/>
      <c r="L304" s="18"/>
      <c r="M304" s="18"/>
      <c r="N304" s="18"/>
      <c r="O304" s="18"/>
    </row>
    <row r="305" spans="2:15" x14ac:dyDescent="0.25">
      <c r="B305" s="18"/>
      <c r="C305" s="18"/>
      <c r="D305" s="18"/>
      <c r="E305" s="18"/>
      <c r="F305" s="18"/>
      <c r="G305" s="18"/>
      <c r="H305" s="18"/>
      <c r="I305" s="18"/>
      <c r="J305" s="18"/>
      <c r="K305" s="18"/>
      <c r="L305" s="18"/>
      <c r="M305" s="18"/>
      <c r="N305" s="18"/>
      <c r="O305" s="18"/>
    </row>
    <row r="306" spans="2:15" x14ac:dyDescent="0.25">
      <c r="B306" s="18"/>
      <c r="C306" s="18"/>
      <c r="D306" s="18"/>
      <c r="E306" s="18"/>
      <c r="F306" s="18"/>
      <c r="G306" s="18"/>
      <c r="H306" s="18"/>
      <c r="I306" s="18"/>
      <c r="J306" s="18"/>
      <c r="K306" s="18"/>
      <c r="L306" s="18"/>
      <c r="M306" s="18"/>
      <c r="N306" s="18"/>
      <c r="O306" s="18"/>
    </row>
    <row r="307" spans="2:15" x14ac:dyDescent="0.25">
      <c r="B307" s="18"/>
      <c r="C307" s="18"/>
      <c r="D307" s="18"/>
      <c r="E307" s="18"/>
      <c r="F307" s="18"/>
      <c r="G307" s="18"/>
      <c r="H307" s="18"/>
      <c r="I307" s="18"/>
      <c r="J307" s="18"/>
      <c r="K307" s="18"/>
      <c r="L307" s="18"/>
      <c r="M307" s="18"/>
      <c r="N307" s="18"/>
      <c r="O307" s="18"/>
    </row>
    <row r="308" spans="2:15" x14ac:dyDescent="0.25">
      <c r="B308" s="18"/>
      <c r="C308" s="18"/>
      <c r="D308" s="18"/>
      <c r="E308" s="18"/>
      <c r="F308" s="18"/>
      <c r="G308" s="18"/>
      <c r="H308" s="18"/>
      <c r="I308" s="18"/>
      <c r="J308" s="18"/>
      <c r="K308" s="18"/>
      <c r="L308" s="18"/>
      <c r="M308" s="18"/>
      <c r="N308" s="18"/>
      <c r="O308" s="18"/>
    </row>
    <row r="309" spans="2:15" x14ac:dyDescent="0.25">
      <c r="B309" s="18"/>
      <c r="C309" s="18"/>
      <c r="D309" s="18"/>
      <c r="E309" s="18"/>
      <c r="F309" s="18"/>
      <c r="G309" s="18"/>
      <c r="H309" s="18"/>
      <c r="I309" s="18"/>
      <c r="J309" s="18"/>
      <c r="K309" s="18"/>
      <c r="L309" s="18"/>
      <c r="M309" s="18"/>
      <c r="N309" s="18"/>
      <c r="O309" s="18"/>
    </row>
    <row r="310" spans="2:15" x14ac:dyDescent="0.25">
      <c r="B310" s="18"/>
      <c r="C310" s="18"/>
      <c r="D310" s="18"/>
      <c r="E310" s="18"/>
      <c r="F310" s="18"/>
      <c r="G310" s="18"/>
      <c r="H310" s="18"/>
      <c r="I310" s="18"/>
      <c r="J310" s="18"/>
      <c r="K310" s="18"/>
      <c r="L310" s="18"/>
      <c r="M310" s="18"/>
      <c r="N310" s="18"/>
      <c r="O310" s="18"/>
    </row>
    <row r="311" spans="2:15" x14ac:dyDescent="0.25">
      <c r="B311" s="18"/>
      <c r="C311" s="18"/>
      <c r="D311" s="18"/>
      <c r="E311" s="18"/>
      <c r="F311" s="18"/>
      <c r="G311" s="18"/>
      <c r="H311" s="18"/>
      <c r="I311" s="18"/>
      <c r="J311" s="18"/>
      <c r="K311" s="18"/>
      <c r="L311" s="18"/>
      <c r="M311" s="18"/>
      <c r="N311" s="18"/>
      <c r="O311" s="18"/>
    </row>
    <row r="312" spans="2:15" x14ac:dyDescent="0.25">
      <c r="B312" s="18"/>
      <c r="C312" s="18"/>
      <c r="D312" s="18"/>
      <c r="E312" s="18"/>
      <c r="F312" s="18"/>
      <c r="G312" s="18"/>
      <c r="H312" s="18"/>
      <c r="I312" s="18"/>
      <c r="J312" s="18"/>
      <c r="K312" s="18"/>
      <c r="L312" s="18"/>
      <c r="M312" s="18"/>
      <c r="N312" s="18"/>
      <c r="O312" s="18"/>
    </row>
    <row r="313" spans="2:15" x14ac:dyDescent="0.25">
      <c r="B313" s="18"/>
      <c r="C313" s="18"/>
      <c r="D313" s="18"/>
      <c r="E313" s="18"/>
      <c r="F313" s="18"/>
      <c r="G313" s="18"/>
      <c r="H313" s="18"/>
      <c r="I313" s="18"/>
      <c r="J313" s="18"/>
      <c r="K313" s="18"/>
      <c r="L313" s="18"/>
      <c r="M313" s="18"/>
      <c r="N313" s="18"/>
      <c r="O313" s="18"/>
    </row>
    <row r="314" spans="2:15" x14ac:dyDescent="0.25">
      <c r="B314" s="18"/>
      <c r="C314" s="18"/>
      <c r="D314" s="18"/>
      <c r="E314" s="18"/>
      <c r="F314" s="18"/>
      <c r="G314" s="18"/>
      <c r="H314" s="18"/>
      <c r="I314" s="18"/>
      <c r="J314" s="18"/>
      <c r="K314" s="18"/>
      <c r="L314" s="18"/>
      <c r="M314" s="18"/>
      <c r="N314" s="18"/>
      <c r="O314" s="18"/>
    </row>
    <row r="315" spans="2:15" x14ac:dyDescent="0.25">
      <c r="B315" s="18"/>
      <c r="C315" s="18"/>
      <c r="D315" s="18"/>
      <c r="E315" s="18"/>
      <c r="F315" s="18"/>
      <c r="G315" s="18"/>
      <c r="H315" s="18"/>
      <c r="I315" s="18"/>
      <c r="J315" s="18"/>
      <c r="K315" s="18"/>
      <c r="L315" s="18"/>
      <c r="M315" s="18"/>
      <c r="N315" s="18"/>
      <c r="O315" s="18"/>
    </row>
    <row r="316" spans="2:15" x14ac:dyDescent="0.25">
      <c r="B316" s="18"/>
      <c r="C316" s="18"/>
      <c r="D316" s="18"/>
      <c r="E316" s="18"/>
      <c r="F316" s="18"/>
      <c r="G316" s="18"/>
      <c r="H316" s="18"/>
      <c r="I316" s="18"/>
      <c r="J316" s="18"/>
      <c r="K316" s="18"/>
      <c r="L316" s="18"/>
      <c r="M316" s="18"/>
      <c r="N316" s="18"/>
      <c r="O316" s="18"/>
    </row>
    <row r="317" spans="2:15" x14ac:dyDescent="0.25">
      <c r="B317" s="18"/>
      <c r="C317" s="18"/>
      <c r="D317" s="18"/>
      <c r="E317" s="18"/>
      <c r="F317" s="18"/>
      <c r="G317" s="18"/>
      <c r="H317" s="18"/>
      <c r="I317" s="18"/>
      <c r="J317" s="18"/>
      <c r="K317" s="18"/>
      <c r="L317" s="18"/>
      <c r="M317" s="18"/>
      <c r="N317" s="18"/>
      <c r="O317" s="18"/>
    </row>
    <row r="318" spans="2:15" x14ac:dyDescent="0.25">
      <c r="B318" s="18"/>
      <c r="C318" s="18"/>
      <c r="D318" s="18"/>
      <c r="E318" s="18"/>
      <c r="F318" s="18"/>
      <c r="G318" s="18"/>
      <c r="H318" s="18"/>
      <c r="I318" s="18"/>
      <c r="J318" s="18"/>
      <c r="K318" s="18"/>
      <c r="L318" s="18"/>
      <c r="M318" s="18"/>
      <c r="N318" s="18"/>
      <c r="O318" s="18"/>
    </row>
    <row r="319" spans="2:15" x14ac:dyDescent="0.25">
      <c r="B319" s="18"/>
      <c r="C319" s="18"/>
      <c r="D319" s="18"/>
      <c r="E319" s="18"/>
      <c r="F319" s="18"/>
      <c r="G319" s="18"/>
      <c r="H319" s="18"/>
      <c r="I319" s="18"/>
      <c r="J319" s="18"/>
      <c r="K319" s="18"/>
      <c r="L319" s="18"/>
      <c r="M319" s="18"/>
      <c r="N319" s="18"/>
      <c r="O319" s="18"/>
    </row>
    <row r="320" spans="2:15" x14ac:dyDescent="0.25">
      <c r="B320" s="18"/>
      <c r="C320" s="18"/>
      <c r="D320" s="18"/>
      <c r="E320" s="18"/>
      <c r="F320" s="18"/>
      <c r="G320" s="18"/>
      <c r="H320" s="18"/>
      <c r="I320" s="18"/>
      <c r="J320" s="18"/>
      <c r="K320" s="18"/>
      <c r="L320" s="18"/>
      <c r="M320" s="18"/>
      <c r="N320" s="18"/>
      <c r="O320" s="18"/>
    </row>
    <row r="321" spans="2:15" x14ac:dyDescent="0.25">
      <c r="B321" s="18"/>
      <c r="C321" s="18"/>
      <c r="D321" s="18"/>
      <c r="E321" s="18"/>
      <c r="F321" s="18"/>
      <c r="G321" s="18"/>
      <c r="H321" s="18"/>
      <c r="I321" s="18"/>
      <c r="J321" s="18"/>
      <c r="K321" s="18"/>
      <c r="L321" s="18"/>
      <c r="M321" s="18"/>
      <c r="N321" s="18"/>
      <c r="O321" s="18"/>
    </row>
    <row r="322" spans="2:15" x14ac:dyDescent="0.25">
      <c r="B322" s="18"/>
      <c r="C322" s="18"/>
      <c r="D322" s="18"/>
      <c r="E322" s="18"/>
      <c r="F322" s="18"/>
      <c r="G322" s="18"/>
      <c r="H322" s="18"/>
      <c r="I322" s="18"/>
      <c r="J322" s="18"/>
      <c r="K322" s="18"/>
      <c r="L322" s="18"/>
      <c r="M322" s="18"/>
      <c r="N322" s="18"/>
      <c r="O322" s="18"/>
    </row>
    <row r="323" spans="2:15" x14ac:dyDescent="0.25">
      <c r="B323" s="18"/>
      <c r="C323" s="18"/>
      <c r="D323" s="18"/>
      <c r="E323" s="18"/>
      <c r="F323" s="18"/>
      <c r="G323" s="18"/>
      <c r="H323" s="18"/>
      <c r="I323" s="18"/>
      <c r="J323" s="18"/>
      <c r="K323" s="18"/>
      <c r="L323" s="18"/>
      <c r="M323" s="18"/>
      <c r="N323" s="18"/>
      <c r="O323" s="18"/>
    </row>
    <row r="324" spans="2:15" x14ac:dyDescent="0.25">
      <c r="B324" s="18"/>
      <c r="C324" s="18"/>
      <c r="D324" s="18"/>
      <c r="E324" s="18"/>
      <c r="F324" s="18"/>
      <c r="G324" s="18"/>
      <c r="H324" s="18"/>
      <c r="I324" s="18"/>
      <c r="J324" s="18"/>
      <c r="K324" s="18"/>
      <c r="L324" s="18"/>
      <c r="M324" s="18"/>
      <c r="N324" s="18"/>
      <c r="O324" s="18"/>
    </row>
    <row r="325" spans="2:15" x14ac:dyDescent="0.25">
      <c r="B325" s="18"/>
      <c r="C325" s="18"/>
      <c r="D325" s="18"/>
      <c r="E325" s="18"/>
      <c r="F325" s="18"/>
      <c r="G325" s="18"/>
      <c r="H325" s="18"/>
      <c r="I325" s="18"/>
      <c r="J325" s="18"/>
      <c r="K325" s="18"/>
      <c r="L325" s="18"/>
      <c r="M325" s="18"/>
      <c r="N325" s="18"/>
      <c r="O325" s="18"/>
    </row>
    <row r="326" spans="2:15" x14ac:dyDescent="0.25">
      <c r="B326" s="18"/>
      <c r="C326" s="18"/>
      <c r="D326" s="18"/>
      <c r="E326" s="18"/>
      <c r="F326" s="18"/>
      <c r="G326" s="18"/>
      <c r="H326" s="18"/>
      <c r="I326" s="18"/>
      <c r="J326" s="18"/>
      <c r="K326" s="18"/>
      <c r="L326" s="18"/>
      <c r="M326" s="18"/>
      <c r="N326" s="18"/>
      <c r="O326" s="18"/>
    </row>
    <row r="327" spans="2:15" x14ac:dyDescent="0.25">
      <c r="B327" s="18"/>
      <c r="C327" s="18"/>
      <c r="D327" s="18"/>
      <c r="E327" s="18"/>
      <c r="F327" s="18"/>
      <c r="G327" s="18"/>
      <c r="H327" s="18"/>
      <c r="I327" s="18"/>
      <c r="J327" s="18"/>
      <c r="K327" s="18"/>
      <c r="L327" s="18"/>
      <c r="M327" s="18"/>
      <c r="N327" s="18"/>
      <c r="O327" s="18"/>
    </row>
    <row r="328" spans="2:15" x14ac:dyDescent="0.25">
      <c r="B328" s="18"/>
      <c r="C328" s="18"/>
      <c r="D328" s="18"/>
      <c r="E328" s="18"/>
      <c r="F328" s="18"/>
      <c r="G328" s="18"/>
      <c r="H328" s="18"/>
      <c r="I328" s="18"/>
      <c r="J328" s="18"/>
      <c r="K328" s="18"/>
      <c r="L328" s="18"/>
      <c r="M328" s="18"/>
      <c r="N328" s="18"/>
      <c r="O328" s="18"/>
    </row>
    <row r="329" spans="2:15" x14ac:dyDescent="0.25">
      <c r="B329" s="18"/>
      <c r="C329" s="18"/>
      <c r="D329" s="18"/>
      <c r="E329" s="18"/>
      <c r="F329" s="18"/>
      <c r="G329" s="18"/>
      <c r="H329" s="18"/>
      <c r="I329" s="18"/>
      <c r="J329" s="18"/>
      <c r="K329" s="18"/>
      <c r="L329" s="18"/>
      <c r="M329" s="18"/>
      <c r="N329" s="18"/>
      <c r="O329" s="18"/>
    </row>
    <row r="330" spans="2:15" x14ac:dyDescent="0.25">
      <c r="B330" s="18"/>
      <c r="C330" s="18"/>
      <c r="D330" s="18"/>
      <c r="E330" s="18"/>
      <c r="F330" s="18"/>
      <c r="G330" s="18"/>
      <c r="H330" s="18"/>
      <c r="I330" s="18"/>
      <c r="J330" s="18"/>
      <c r="K330" s="18"/>
      <c r="L330" s="18"/>
      <c r="M330" s="18"/>
      <c r="N330" s="18"/>
      <c r="O330" s="18"/>
    </row>
    <row r="331" spans="2:15" x14ac:dyDescent="0.25">
      <c r="B331" s="18"/>
      <c r="C331" s="18"/>
      <c r="D331" s="18"/>
      <c r="E331" s="18"/>
      <c r="F331" s="18"/>
      <c r="G331" s="18"/>
      <c r="H331" s="18"/>
      <c r="I331" s="18"/>
      <c r="J331" s="18"/>
      <c r="K331" s="18"/>
      <c r="L331" s="18"/>
      <c r="M331" s="18"/>
      <c r="N331" s="18"/>
      <c r="O331" s="18"/>
    </row>
    <row r="332" spans="2:15" x14ac:dyDescent="0.25">
      <c r="B332" s="18"/>
      <c r="C332" s="18"/>
      <c r="D332" s="18"/>
      <c r="E332" s="18"/>
      <c r="F332" s="18"/>
      <c r="G332" s="18"/>
      <c r="H332" s="18"/>
      <c r="I332" s="18"/>
      <c r="J332" s="18"/>
      <c r="K332" s="18"/>
      <c r="L332" s="18"/>
      <c r="M332" s="18"/>
      <c r="N332" s="18"/>
      <c r="O332" s="18"/>
    </row>
    <row r="333" spans="2:15" x14ac:dyDescent="0.25">
      <c r="B333" s="18"/>
      <c r="C333" s="18"/>
      <c r="D333" s="18"/>
      <c r="E333" s="18"/>
      <c r="F333" s="18"/>
      <c r="G333" s="18"/>
      <c r="H333" s="18"/>
      <c r="I333" s="18"/>
      <c r="J333" s="18"/>
      <c r="K333" s="18"/>
      <c r="L333" s="18"/>
      <c r="M333" s="18"/>
      <c r="N333" s="18"/>
      <c r="O333" s="18"/>
    </row>
    <row r="334" spans="2:15" x14ac:dyDescent="0.25">
      <c r="B334" s="18"/>
      <c r="C334" s="18"/>
      <c r="D334" s="18"/>
      <c r="E334" s="18"/>
      <c r="F334" s="18"/>
      <c r="G334" s="18"/>
      <c r="H334" s="18"/>
      <c r="I334" s="18"/>
      <c r="J334" s="18"/>
      <c r="K334" s="18"/>
      <c r="L334" s="18"/>
      <c r="M334" s="18"/>
      <c r="N334" s="18"/>
      <c r="O334" s="18"/>
    </row>
    <row r="335" spans="2:15" x14ac:dyDescent="0.25">
      <c r="B335" s="18"/>
      <c r="C335" s="18"/>
      <c r="D335" s="18"/>
      <c r="E335" s="18"/>
      <c r="F335" s="18"/>
      <c r="G335" s="18"/>
      <c r="H335" s="18"/>
      <c r="I335" s="18"/>
      <c r="J335" s="18"/>
      <c r="K335" s="18"/>
      <c r="L335" s="18"/>
      <c r="M335" s="18"/>
      <c r="N335" s="18"/>
      <c r="O335" s="18"/>
    </row>
    <row r="336" spans="2:15" x14ac:dyDescent="0.25">
      <c r="B336" s="18"/>
      <c r="C336" s="18"/>
      <c r="D336" s="18"/>
      <c r="E336" s="18"/>
      <c r="F336" s="18"/>
      <c r="G336" s="18"/>
      <c r="H336" s="18"/>
      <c r="I336" s="18"/>
      <c r="J336" s="18"/>
      <c r="K336" s="18"/>
      <c r="L336" s="18"/>
      <c r="M336" s="18"/>
      <c r="N336" s="18"/>
      <c r="O336" s="18"/>
    </row>
    <row r="337" spans="2:15" x14ac:dyDescent="0.25">
      <c r="B337" s="18"/>
      <c r="C337" s="18"/>
      <c r="D337" s="18"/>
      <c r="E337" s="18"/>
      <c r="F337" s="18"/>
      <c r="G337" s="18"/>
      <c r="H337" s="18"/>
      <c r="I337" s="18"/>
      <c r="J337" s="18"/>
      <c r="K337" s="18"/>
      <c r="L337" s="18"/>
      <c r="M337" s="18"/>
      <c r="N337" s="18"/>
      <c r="O337" s="18"/>
    </row>
    <row r="338" spans="2:15" x14ac:dyDescent="0.25">
      <c r="B338" s="18"/>
      <c r="C338" s="18"/>
      <c r="D338" s="18"/>
      <c r="E338" s="18"/>
      <c r="F338" s="18"/>
      <c r="G338" s="18"/>
      <c r="H338" s="18"/>
      <c r="I338" s="18"/>
      <c r="J338" s="18"/>
      <c r="K338" s="18"/>
      <c r="L338" s="18"/>
      <c r="M338" s="18"/>
      <c r="N338" s="18"/>
      <c r="O338" s="18"/>
    </row>
    <row r="339" spans="2:15" x14ac:dyDescent="0.25">
      <c r="B339" s="18"/>
      <c r="C339" s="18"/>
      <c r="D339" s="18"/>
      <c r="E339" s="18"/>
      <c r="F339" s="18"/>
      <c r="G339" s="18"/>
      <c r="H339" s="18"/>
      <c r="I339" s="18"/>
      <c r="J339" s="18"/>
      <c r="K339" s="18"/>
      <c r="L339" s="18"/>
      <c r="M339" s="18"/>
      <c r="N339" s="18"/>
      <c r="O339" s="18"/>
    </row>
    <row r="340" spans="2:15" x14ac:dyDescent="0.25">
      <c r="B340" s="18"/>
      <c r="C340" s="18"/>
      <c r="D340" s="18"/>
      <c r="E340" s="18"/>
      <c r="F340" s="18"/>
      <c r="G340" s="18"/>
      <c r="H340" s="18"/>
      <c r="I340" s="18"/>
      <c r="J340" s="18"/>
      <c r="K340" s="18"/>
      <c r="L340" s="18"/>
      <c r="M340" s="18"/>
      <c r="N340" s="18"/>
      <c r="O340" s="18"/>
    </row>
    <row r="341" spans="2:15" x14ac:dyDescent="0.25">
      <c r="B341" s="18"/>
      <c r="C341" s="18"/>
      <c r="D341" s="18"/>
      <c r="E341" s="18"/>
      <c r="F341" s="18"/>
      <c r="G341" s="18"/>
      <c r="H341" s="18"/>
      <c r="I341" s="18"/>
      <c r="J341" s="18"/>
      <c r="K341" s="18"/>
      <c r="L341" s="18"/>
      <c r="M341" s="18"/>
      <c r="N341" s="18"/>
      <c r="O341" s="18"/>
    </row>
    <row r="342" spans="2:15" x14ac:dyDescent="0.25">
      <c r="B342" s="18"/>
      <c r="C342" s="18"/>
      <c r="D342" s="18"/>
      <c r="E342" s="18"/>
      <c r="F342" s="18"/>
      <c r="G342" s="18"/>
      <c r="H342" s="18"/>
      <c r="I342" s="18"/>
      <c r="J342" s="18"/>
      <c r="K342" s="18"/>
      <c r="L342" s="18"/>
      <c r="M342" s="18"/>
      <c r="N342" s="18"/>
      <c r="O342" s="18"/>
    </row>
    <row r="343" spans="2:15" x14ac:dyDescent="0.25">
      <c r="B343" s="18"/>
      <c r="C343" s="18"/>
      <c r="D343" s="18"/>
      <c r="E343" s="18"/>
      <c r="F343" s="18"/>
      <c r="G343" s="18"/>
      <c r="H343" s="18"/>
      <c r="I343" s="18"/>
      <c r="J343" s="18"/>
      <c r="K343" s="18"/>
      <c r="L343" s="18"/>
      <c r="M343" s="18"/>
      <c r="N343" s="18"/>
      <c r="O343" s="18"/>
    </row>
    <row r="344" spans="2:15" x14ac:dyDescent="0.25">
      <c r="B344" s="18"/>
      <c r="C344" s="18"/>
      <c r="D344" s="18"/>
      <c r="E344" s="18"/>
      <c r="F344" s="18"/>
      <c r="G344" s="18"/>
      <c r="H344" s="18"/>
      <c r="I344" s="18"/>
      <c r="J344" s="18"/>
      <c r="K344" s="18"/>
      <c r="L344" s="18"/>
      <c r="M344" s="18"/>
      <c r="N344" s="18"/>
      <c r="O344" s="18"/>
    </row>
    <row r="345" spans="2:15" x14ac:dyDescent="0.25">
      <c r="B345" s="18"/>
      <c r="C345" s="18"/>
      <c r="D345" s="18"/>
      <c r="E345" s="18"/>
      <c r="F345" s="18"/>
      <c r="G345" s="18"/>
      <c r="H345" s="18"/>
      <c r="I345" s="18"/>
      <c r="J345" s="18"/>
      <c r="K345" s="18"/>
      <c r="L345" s="18"/>
      <c r="M345" s="18"/>
      <c r="N345" s="18"/>
      <c r="O345" s="18"/>
    </row>
    <row r="346" spans="2:15" x14ac:dyDescent="0.25">
      <c r="B346" s="18"/>
      <c r="C346" s="18"/>
      <c r="D346" s="18"/>
      <c r="E346" s="18"/>
      <c r="F346" s="18"/>
      <c r="G346" s="18"/>
      <c r="H346" s="18"/>
      <c r="I346" s="18"/>
      <c r="J346" s="18"/>
      <c r="K346" s="18"/>
      <c r="L346" s="18"/>
      <c r="M346" s="18"/>
      <c r="N346" s="18"/>
      <c r="O346" s="18"/>
    </row>
    <row r="347" spans="2:15" x14ac:dyDescent="0.25">
      <c r="B347" s="18"/>
      <c r="C347" s="18"/>
      <c r="D347" s="18"/>
      <c r="E347" s="18"/>
      <c r="F347" s="18"/>
      <c r="G347" s="18"/>
      <c r="H347" s="18"/>
      <c r="I347" s="18"/>
      <c r="J347" s="18"/>
      <c r="K347" s="18"/>
      <c r="L347" s="18"/>
      <c r="M347" s="18"/>
      <c r="N347" s="18"/>
      <c r="O347" s="18"/>
    </row>
    <row r="348" spans="2:15" x14ac:dyDescent="0.25">
      <c r="B348" s="18"/>
      <c r="C348" s="18"/>
      <c r="D348" s="18"/>
      <c r="E348" s="18"/>
      <c r="F348" s="18"/>
      <c r="G348" s="18"/>
      <c r="H348" s="18"/>
      <c r="I348" s="18"/>
      <c r="J348" s="18"/>
      <c r="K348" s="18"/>
      <c r="L348" s="18"/>
      <c r="M348" s="18"/>
      <c r="N348" s="18"/>
      <c r="O348" s="18"/>
    </row>
    <row r="349" spans="2:15" x14ac:dyDescent="0.25">
      <c r="B349" s="18"/>
      <c r="C349" s="18"/>
      <c r="D349" s="18"/>
      <c r="E349" s="18"/>
      <c r="F349" s="18"/>
      <c r="G349" s="18"/>
      <c r="H349" s="18"/>
      <c r="I349" s="18"/>
      <c r="J349" s="18"/>
      <c r="K349" s="18"/>
      <c r="L349" s="18"/>
      <c r="M349" s="18"/>
      <c r="N349" s="18"/>
      <c r="O349" s="18"/>
    </row>
    <row r="350" spans="2:15" x14ac:dyDescent="0.25">
      <c r="B350" s="18"/>
      <c r="C350" s="18"/>
      <c r="D350" s="18"/>
      <c r="E350" s="18"/>
      <c r="F350" s="18"/>
      <c r="G350" s="18"/>
      <c r="H350" s="18"/>
      <c r="I350" s="18"/>
      <c r="J350" s="18"/>
      <c r="K350" s="18"/>
      <c r="L350" s="18"/>
      <c r="M350" s="18"/>
      <c r="N350" s="18"/>
      <c r="O350" s="18"/>
    </row>
    <row r="351" spans="2:15" x14ac:dyDescent="0.25">
      <c r="B351" s="18"/>
      <c r="C351" s="18"/>
      <c r="D351" s="18"/>
      <c r="E351" s="18"/>
      <c r="F351" s="18"/>
      <c r="G351" s="18"/>
      <c r="H351" s="18"/>
      <c r="I351" s="18"/>
      <c r="J351" s="18"/>
      <c r="K351" s="18"/>
      <c r="L351" s="18"/>
      <c r="M351" s="18"/>
      <c r="N351" s="18"/>
      <c r="O351" s="18"/>
    </row>
    <row r="352" spans="2:15" x14ac:dyDescent="0.25">
      <c r="B352" s="18"/>
      <c r="C352" s="18"/>
      <c r="D352" s="18"/>
      <c r="E352" s="18"/>
      <c r="F352" s="18"/>
      <c r="G352" s="18"/>
      <c r="H352" s="18"/>
      <c r="I352" s="18"/>
      <c r="J352" s="18"/>
      <c r="K352" s="18"/>
      <c r="L352" s="18"/>
      <c r="M352" s="18"/>
      <c r="N352" s="18"/>
      <c r="O352" s="18"/>
    </row>
    <row r="353" spans="2:15" x14ac:dyDescent="0.25">
      <c r="B353" s="18"/>
      <c r="C353" s="18"/>
      <c r="D353" s="18"/>
      <c r="E353" s="18"/>
      <c r="F353" s="18"/>
      <c r="G353" s="18"/>
      <c r="H353" s="18"/>
      <c r="I353" s="18"/>
      <c r="J353" s="18"/>
      <c r="K353" s="18"/>
      <c r="L353" s="18"/>
      <c r="M353" s="18"/>
      <c r="N353" s="18"/>
      <c r="O353" s="18"/>
    </row>
    <row r="354" spans="2:15" x14ac:dyDescent="0.25">
      <c r="B354" s="18"/>
      <c r="C354" s="18"/>
      <c r="D354" s="18"/>
      <c r="E354" s="18"/>
      <c r="F354" s="18"/>
      <c r="G354" s="18"/>
      <c r="H354" s="18"/>
      <c r="I354" s="18"/>
      <c r="J354" s="18"/>
      <c r="K354" s="18"/>
      <c r="L354" s="18"/>
      <c r="M354" s="18"/>
      <c r="N354" s="18"/>
      <c r="O354" s="18"/>
    </row>
    <row r="355" spans="2:15" x14ac:dyDescent="0.25">
      <c r="B355" s="18"/>
      <c r="C355" s="18"/>
      <c r="D355" s="18"/>
      <c r="E355" s="18"/>
      <c r="F355" s="18"/>
      <c r="G355" s="18"/>
      <c r="H355" s="18"/>
      <c r="I355" s="18"/>
      <c r="J355" s="18"/>
      <c r="K355" s="18"/>
      <c r="L355" s="18"/>
      <c r="M355" s="18"/>
      <c r="N355" s="18"/>
      <c r="O355" s="18"/>
    </row>
    <row r="356" spans="2:15" x14ac:dyDescent="0.25">
      <c r="B356" s="18"/>
      <c r="C356" s="18"/>
      <c r="D356" s="18"/>
      <c r="E356" s="18"/>
      <c r="F356" s="18"/>
      <c r="G356" s="18"/>
      <c r="H356" s="18"/>
      <c r="I356" s="18"/>
      <c r="J356" s="18"/>
      <c r="K356" s="18"/>
      <c r="L356" s="18"/>
      <c r="M356" s="18"/>
      <c r="N356" s="18"/>
      <c r="O356" s="18"/>
    </row>
    <row r="357" spans="2:15" x14ac:dyDescent="0.25">
      <c r="B357" s="18"/>
      <c r="C357" s="18"/>
      <c r="D357" s="18"/>
      <c r="E357" s="18"/>
      <c r="F357" s="18"/>
      <c r="G357" s="18"/>
      <c r="H357" s="18"/>
      <c r="I357" s="18"/>
      <c r="J357" s="18"/>
      <c r="K357" s="18"/>
      <c r="L357" s="18"/>
      <c r="M357" s="18"/>
      <c r="N357" s="18"/>
      <c r="O357" s="18"/>
    </row>
    <row r="358" spans="2:15" x14ac:dyDescent="0.25">
      <c r="B358" s="18"/>
      <c r="C358" s="18"/>
      <c r="D358" s="18"/>
      <c r="E358" s="18"/>
      <c r="F358" s="18"/>
      <c r="G358" s="18"/>
      <c r="H358" s="18"/>
      <c r="I358" s="18"/>
      <c r="J358" s="18"/>
      <c r="K358" s="18"/>
      <c r="L358" s="18"/>
      <c r="M358" s="18"/>
      <c r="N358" s="18"/>
      <c r="O358" s="18"/>
    </row>
    <row r="359" spans="2:15" x14ac:dyDescent="0.25">
      <c r="B359" s="18"/>
      <c r="C359" s="18"/>
      <c r="D359" s="18"/>
      <c r="E359" s="18"/>
      <c r="F359" s="18"/>
      <c r="G359" s="18"/>
      <c r="H359" s="18"/>
      <c r="I359" s="18"/>
      <c r="J359" s="18"/>
      <c r="K359" s="18"/>
      <c r="L359" s="18"/>
      <c r="M359" s="18"/>
      <c r="N359" s="18"/>
      <c r="O359" s="18"/>
    </row>
    <row r="360" spans="2:15" x14ac:dyDescent="0.25">
      <c r="B360" s="18"/>
      <c r="C360" s="18"/>
      <c r="D360" s="18"/>
      <c r="E360" s="18"/>
      <c r="F360" s="18"/>
      <c r="G360" s="18"/>
      <c r="H360" s="18"/>
      <c r="I360" s="18"/>
      <c r="J360" s="18"/>
      <c r="K360" s="18"/>
      <c r="L360" s="18"/>
      <c r="M360" s="18"/>
      <c r="N360" s="18"/>
      <c r="O360" s="18"/>
    </row>
    <row r="361" spans="2:15" x14ac:dyDescent="0.25">
      <c r="B361" s="18"/>
      <c r="C361" s="18"/>
      <c r="D361" s="18"/>
      <c r="E361" s="18"/>
      <c r="F361" s="18"/>
      <c r="G361" s="18"/>
      <c r="H361" s="18"/>
      <c r="I361" s="18"/>
      <c r="J361" s="18"/>
      <c r="K361" s="18"/>
      <c r="L361" s="18"/>
      <c r="M361" s="18"/>
      <c r="N361" s="18"/>
      <c r="O361" s="18"/>
    </row>
    <row r="362" spans="2:15" x14ac:dyDescent="0.25">
      <c r="B362" s="18"/>
      <c r="C362" s="18"/>
      <c r="D362" s="18"/>
      <c r="E362" s="18"/>
      <c r="F362" s="18"/>
      <c r="G362" s="18"/>
      <c r="H362" s="18"/>
      <c r="I362" s="18"/>
      <c r="J362" s="18"/>
      <c r="K362" s="18"/>
      <c r="L362" s="18"/>
      <c r="M362" s="18"/>
      <c r="N362" s="18"/>
      <c r="O362" s="18"/>
    </row>
    <row r="363" spans="2:15" x14ac:dyDescent="0.25">
      <c r="B363" s="18"/>
      <c r="C363" s="18"/>
      <c r="D363" s="18"/>
      <c r="E363" s="18"/>
      <c r="F363" s="18"/>
      <c r="G363" s="18"/>
      <c r="H363" s="18"/>
      <c r="I363" s="18"/>
      <c r="J363" s="18"/>
      <c r="K363" s="18"/>
      <c r="L363" s="18"/>
      <c r="M363" s="18"/>
      <c r="N363" s="18"/>
      <c r="O363" s="18"/>
    </row>
    <row r="364" spans="2:15" x14ac:dyDescent="0.25">
      <c r="B364" s="18"/>
      <c r="C364" s="18"/>
      <c r="D364" s="18"/>
      <c r="E364" s="18"/>
      <c r="F364" s="18"/>
      <c r="G364" s="18"/>
      <c r="H364" s="18"/>
      <c r="I364" s="18"/>
      <c r="J364" s="18"/>
      <c r="K364" s="18"/>
      <c r="L364" s="18"/>
      <c r="M364" s="18"/>
      <c r="N364" s="18"/>
      <c r="O364" s="18"/>
    </row>
    <row r="365" spans="2:15" x14ac:dyDescent="0.25">
      <c r="B365" s="18"/>
      <c r="C365" s="18"/>
      <c r="D365" s="18"/>
      <c r="E365" s="18"/>
      <c r="F365" s="18"/>
      <c r="G365" s="18"/>
      <c r="H365" s="18"/>
      <c r="I365" s="18"/>
      <c r="J365" s="18"/>
      <c r="K365" s="18"/>
      <c r="L365" s="18"/>
      <c r="M365" s="18"/>
      <c r="N365" s="18"/>
      <c r="O365" s="18"/>
    </row>
    <row r="366" spans="2:15" x14ac:dyDescent="0.25">
      <c r="B366" s="18"/>
      <c r="C366" s="18"/>
      <c r="D366" s="18"/>
      <c r="E366" s="18"/>
      <c r="F366" s="18"/>
      <c r="G366" s="18"/>
      <c r="H366" s="18"/>
      <c r="I366" s="18"/>
      <c r="J366" s="18"/>
      <c r="K366" s="18"/>
      <c r="L366" s="18"/>
      <c r="M366" s="18"/>
      <c r="N366" s="18"/>
      <c r="O366" s="18"/>
    </row>
    <row r="367" spans="2:15" x14ac:dyDescent="0.25">
      <c r="B367" s="18"/>
      <c r="C367" s="18"/>
      <c r="D367" s="18"/>
      <c r="E367" s="18"/>
      <c r="F367" s="18"/>
      <c r="G367" s="18"/>
      <c r="H367" s="18"/>
      <c r="I367" s="18"/>
      <c r="J367" s="18"/>
      <c r="K367" s="18"/>
      <c r="L367" s="18"/>
      <c r="M367" s="18"/>
      <c r="N367" s="18"/>
      <c r="O367" s="18"/>
    </row>
    <row r="368" spans="2:15" x14ac:dyDescent="0.25">
      <c r="B368" s="18"/>
      <c r="C368" s="18"/>
      <c r="D368" s="18"/>
      <c r="E368" s="18"/>
      <c r="F368" s="18"/>
      <c r="G368" s="18"/>
      <c r="H368" s="18"/>
      <c r="I368" s="18"/>
      <c r="J368" s="18"/>
      <c r="K368" s="18"/>
      <c r="L368" s="18"/>
      <c r="M368" s="18"/>
      <c r="N368" s="18"/>
      <c r="O368" s="18"/>
    </row>
    <row r="369" spans="2:15" x14ac:dyDescent="0.25">
      <c r="B369" s="18"/>
      <c r="C369" s="18"/>
      <c r="D369" s="18"/>
      <c r="E369" s="18"/>
      <c r="F369" s="18"/>
      <c r="G369" s="18"/>
      <c r="H369" s="18"/>
      <c r="I369" s="18"/>
      <c r="J369" s="18"/>
      <c r="K369" s="18"/>
      <c r="L369" s="18"/>
      <c r="M369" s="18"/>
      <c r="N369" s="18"/>
      <c r="O369" s="18"/>
    </row>
    <row r="370" spans="2:15" x14ac:dyDescent="0.25">
      <c r="B370" s="18"/>
      <c r="C370" s="18"/>
      <c r="D370" s="18"/>
      <c r="E370" s="18"/>
      <c r="F370" s="18"/>
      <c r="G370" s="18"/>
      <c r="H370" s="18"/>
      <c r="I370" s="18"/>
      <c r="J370" s="18"/>
      <c r="K370" s="18"/>
      <c r="L370" s="18"/>
      <c r="M370" s="18"/>
      <c r="N370" s="18"/>
      <c r="O370" s="18"/>
    </row>
    <row r="371" spans="2:15" x14ac:dyDescent="0.25">
      <c r="B371" s="18"/>
      <c r="C371" s="18"/>
      <c r="D371" s="18"/>
      <c r="E371" s="18"/>
      <c r="F371" s="18"/>
      <c r="G371" s="18"/>
      <c r="H371" s="18"/>
      <c r="I371" s="18"/>
      <c r="J371" s="18"/>
      <c r="K371" s="18"/>
      <c r="L371" s="18"/>
      <c r="M371" s="18"/>
      <c r="N371" s="18"/>
      <c r="O371" s="18"/>
    </row>
    <row r="372" spans="2:15" x14ac:dyDescent="0.25">
      <c r="B372" s="18"/>
      <c r="C372" s="18"/>
      <c r="D372" s="18"/>
      <c r="E372" s="18"/>
      <c r="F372" s="18"/>
      <c r="G372" s="18"/>
      <c r="H372" s="18"/>
      <c r="I372" s="18"/>
      <c r="J372" s="18"/>
      <c r="K372" s="18"/>
      <c r="L372" s="18"/>
      <c r="M372" s="18"/>
      <c r="N372" s="18"/>
      <c r="O372" s="18"/>
    </row>
    <row r="373" spans="2:15" x14ac:dyDescent="0.25">
      <c r="B373" s="18"/>
      <c r="C373" s="18"/>
      <c r="D373" s="18"/>
      <c r="E373" s="18"/>
      <c r="F373" s="18"/>
      <c r="G373" s="18"/>
      <c r="H373" s="18"/>
      <c r="I373" s="18"/>
      <c r="J373" s="18"/>
      <c r="K373" s="18"/>
      <c r="L373" s="18"/>
      <c r="M373" s="18"/>
      <c r="N373" s="18"/>
      <c r="O373" s="18"/>
    </row>
    <row r="374" spans="2:15" x14ac:dyDescent="0.25">
      <c r="B374" s="18"/>
      <c r="C374" s="18"/>
      <c r="D374" s="18"/>
      <c r="E374" s="18"/>
      <c r="F374" s="18"/>
      <c r="G374" s="18"/>
      <c r="H374" s="18"/>
      <c r="I374" s="18"/>
      <c r="J374" s="18"/>
      <c r="K374" s="18"/>
      <c r="L374" s="18"/>
      <c r="M374" s="18"/>
      <c r="N374" s="18"/>
      <c r="O374" s="18"/>
    </row>
    <row r="375" spans="2:15" x14ac:dyDescent="0.25">
      <c r="B375" s="18"/>
      <c r="C375" s="18"/>
      <c r="D375" s="18"/>
      <c r="E375" s="18"/>
      <c r="F375" s="18"/>
      <c r="G375" s="18"/>
      <c r="H375" s="18"/>
      <c r="I375" s="18"/>
      <c r="J375" s="18"/>
      <c r="K375" s="18"/>
      <c r="L375" s="18"/>
      <c r="M375" s="18"/>
      <c r="N375" s="18"/>
      <c r="O375" s="18"/>
    </row>
    <row r="376" spans="2:15" x14ac:dyDescent="0.25">
      <c r="B376" s="18"/>
      <c r="C376" s="18"/>
      <c r="D376" s="18"/>
      <c r="E376" s="18"/>
      <c r="F376" s="18"/>
      <c r="G376" s="18"/>
      <c r="H376" s="18"/>
      <c r="I376" s="18"/>
      <c r="J376" s="18"/>
      <c r="K376" s="18"/>
      <c r="L376" s="18"/>
      <c r="M376" s="18"/>
      <c r="N376" s="18"/>
      <c r="O376" s="18"/>
    </row>
    <row r="377" spans="2:15" x14ac:dyDescent="0.25">
      <c r="B377" s="18"/>
      <c r="C377" s="18"/>
      <c r="D377" s="18"/>
      <c r="E377" s="18"/>
      <c r="F377" s="18"/>
      <c r="G377" s="18"/>
      <c r="H377" s="18"/>
      <c r="I377" s="18"/>
      <c r="J377" s="18"/>
      <c r="K377" s="18"/>
      <c r="L377" s="18"/>
      <c r="M377" s="18"/>
      <c r="N377" s="18"/>
      <c r="O377" s="18"/>
    </row>
    <row r="378" spans="2:15" x14ac:dyDescent="0.25">
      <c r="B378" s="18"/>
      <c r="C378" s="18"/>
      <c r="D378" s="18"/>
      <c r="E378" s="18"/>
      <c r="F378" s="18"/>
      <c r="G378" s="18"/>
      <c r="H378" s="18"/>
      <c r="I378" s="18"/>
      <c r="J378" s="18"/>
      <c r="K378" s="18"/>
      <c r="L378" s="18"/>
      <c r="M378" s="18"/>
      <c r="N378" s="18"/>
      <c r="O378" s="18"/>
    </row>
    <row r="379" spans="2:15" x14ac:dyDescent="0.25">
      <c r="B379" s="18"/>
      <c r="C379" s="18"/>
      <c r="D379" s="18"/>
      <c r="E379" s="18"/>
      <c r="F379" s="18"/>
      <c r="G379" s="18"/>
      <c r="H379" s="18"/>
      <c r="I379" s="18"/>
      <c r="J379" s="18"/>
      <c r="K379" s="18"/>
      <c r="L379" s="18"/>
      <c r="M379" s="18"/>
      <c r="N379" s="18"/>
      <c r="O379" s="18"/>
    </row>
    <row r="380" spans="2:15" x14ac:dyDescent="0.25">
      <c r="B380" s="18"/>
      <c r="C380" s="18"/>
      <c r="D380" s="18"/>
      <c r="E380" s="18"/>
      <c r="F380" s="18"/>
      <c r="G380" s="18"/>
      <c r="H380" s="18"/>
      <c r="I380" s="18"/>
      <c r="J380" s="18"/>
      <c r="K380" s="18"/>
      <c r="L380" s="18"/>
      <c r="M380" s="18"/>
      <c r="N380" s="18"/>
      <c r="O380" s="18"/>
    </row>
    <row r="381" spans="2:15" x14ac:dyDescent="0.25">
      <c r="B381" s="18"/>
      <c r="C381" s="18"/>
      <c r="D381" s="18"/>
      <c r="E381" s="18"/>
      <c r="F381" s="18"/>
      <c r="G381" s="18"/>
      <c r="H381" s="18"/>
      <c r="I381" s="18"/>
      <c r="J381" s="18"/>
      <c r="K381" s="18"/>
      <c r="L381" s="18"/>
      <c r="M381" s="18"/>
      <c r="N381" s="18"/>
      <c r="O381" s="18"/>
    </row>
    <row r="382" spans="2:15" x14ac:dyDescent="0.25">
      <c r="B382" s="18"/>
      <c r="C382" s="18"/>
      <c r="D382" s="18"/>
      <c r="E382" s="18"/>
      <c r="F382" s="18"/>
      <c r="G382" s="18"/>
      <c r="H382" s="18"/>
      <c r="I382" s="18"/>
      <c r="J382" s="18"/>
      <c r="K382" s="18"/>
      <c r="L382" s="18"/>
      <c r="M382" s="18"/>
      <c r="N382" s="18"/>
      <c r="O382" s="18"/>
    </row>
    <row r="383" spans="2:15" x14ac:dyDescent="0.25">
      <c r="B383" s="18"/>
      <c r="C383" s="18"/>
      <c r="D383" s="18"/>
      <c r="E383" s="18"/>
      <c r="F383" s="18"/>
      <c r="G383" s="18"/>
      <c r="H383" s="18"/>
      <c r="I383" s="18"/>
      <c r="J383" s="18"/>
      <c r="K383" s="18"/>
      <c r="L383" s="18"/>
      <c r="M383" s="18"/>
      <c r="N383" s="18"/>
      <c r="O383" s="18"/>
    </row>
    <row r="384" spans="2:15" x14ac:dyDescent="0.25">
      <c r="B384" s="18"/>
      <c r="C384" s="18"/>
      <c r="D384" s="18"/>
      <c r="E384" s="18"/>
      <c r="F384" s="18"/>
      <c r="G384" s="18"/>
      <c r="H384" s="18"/>
      <c r="I384" s="18"/>
      <c r="J384" s="18"/>
      <c r="K384" s="18"/>
      <c r="L384" s="18"/>
      <c r="M384" s="18"/>
      <c r="N384" s="18"/>
      <c r="O384" s="18"/>
    </row>
    <row r="385" spans="2:15" x14ac:dyDescent="0.25">
      <c r="B385" s="18"/>
      <c r="C385" s="18"/>
      <c r="D385" s="18"/>
      <c r="E385" s="18"/>
      <c r="F385" s="18"/>
      <c r="G385" s="18"/>
      <c r="H385" s="18"/>
      <c r="I385" s="18"/>
      <c r="J385" s="18"/>
      <c r="K385" s="18"/>
      <c r="L385" s="18"/>
      <c r="M385" s="18"/>
      <c r="N385" s="18"/>
      <c r="O385" s="18"/>
    </row>
    <row r="386" spans="2:15" x14ac:dyDescent="0.25">
      <c r="B386" s="18"/>
      <c r="C386" s="18"/>
      <c r="D386" s="18"/>
      <c r="E386" s="18"/>
      <c r="F386" s="18"/>
      <c r="G386" s="18"/>
      <c r="H386" s="18"/>
      <c r="I386" s="18"/>
      <c r="J386" s="18"/>
      <c r="K386" s="18"/>
      <c r="L386" s="18"/>
      <c r="M386" s="18"/>
      <c r="N386" s="18"/>
      <c r="O386" s="18"/>
    </row>
    <row r="387" spans="2:15" x14ac:dyDescent="0.25">
      <c r="B387" s="18"/>
      <c r="C387" s="18"/>
      <c r="D387" s="18"/>
      <c r="E387" s="18"/>
      <c r="F387" s="18"/>
      <c r="G387" s="18"/>
      <c r="H387" s="18"/>
      <c r="I387" s="18"/>
      <c r="J387" s="18"/>
      <c r="K387" s="18"/>
      <c r="L387" s="18"/>
      <c r="M387" s="18"/>
      <c r="N387" s="18"/>
      <c r="O387" s="18"/>
    </row>
    <row r="388" spans="2:15" x14ac:dyDescent="0.25">
      <c r="B388" s="18"/>
      <c r="C388" s="18"/>
      <c r="D388" s="18"/>
      <c r="E388" s="18"/>
      <c r="F388" s="18"/>
      <c r="G388" s="18"/>
      <c r="H388" s="18"/>
      <c r="I388" s="18"/>
      <c r="J388" s="18"/>
      <c r="K388" s="18"/>
      <c r="L388" s="18"/>
      <c r="M388" s="18"/>
      <c r="N388" s="18"/>
      <c r="O388" s="18"/>
    </row>
    <row r="389" spans="2:15" x14ac:dyDescent="0.25">
      <c r="B389" s="18"/>
      <c r="C389" s="18"/>
      <c r="D389" s="18"/>
      <c r="E389" s="18"/>
      <c r="F389" s="18"/>
      <c r="G389" s="18"/>
      <c r="H389" s="18"/>
      <c r="I389" s="18"/>
      <c r="J389" s="18"/>
      <c r="K389" s="18"/>
      <c r="L389" s="18"/>
      <c r="M389" s="18"/>
      <c r="N389" s="18"/>
      <c r="O389" s="18"/>
    </row>
    <row r="390" spans="2:15" x14ac:dyDescent="0.25">
      <c r="B390" s="18"/>
      <c r="C390" s="18"/>
      <c r="D390" s="18"/>
      <c r="E390" s="18"/>
      <c r="F390" s="18"/>
      <c r="G390" s="18"/>
      <c r="H390" s="18"/>
      <c r="I390" s="18"/>
      <c r="J390" s="18"/>
      <c r="K390" s="18"/>
      <c r="L390" s="18"/>
      <c r="M390" s="18"/>
      <c r="N390" s="18"/>
      <c r="O390" s="18"/>
    </row>
    <row r="391" spans="2:15" x14ac:dyDescent="0.25">
      <c r="B391" s="18"/>
      <c r="C391" s="18"/>
      <c r="D391" s="18"/>
      <c r="E391" s="18"/>
      <c r="F391" s="18"/>
      <c r="G391" s="18"/>
      <c r="H391" s="18"/>
      <c r="I391" s="18"/>
      <c r="J391" s="18"/>
      <c r="K391" s="18"/>
      <c r="L391" s="18"/>
      <c r="M391" s="18"/>
      <c r="N391" s="18"/>
      <c r="O391" s="18"/>
    </row>
    <row r="392" spans="2:15" x14ac:dyDescent="0.25">
      <c r="B392" s="18"/>
      <c r="C392" s="18"/>
      <c r="D392" s="18"/>
      <c r="E392" s="18"/>
      <c r="F392" s="18"/>
      <c r="G392" s="18"/>
      <c r="H392" s="18"/>
      <c r="I392" s="18"/>
      <c r="J392" s="18"/>
      <c r="K392" s="18"/>
      <c r="L392" s="18"/>
      <c r="M392" s="18"/>
      <c r="N392" s="18"/>
      <c r="O392" s="18"/>
    </row>
    <row r="393" spans="2:15" x14ac:dyDescent="0.25">
      <c r="B393" s="18"/>
      <c r="C393" s="18"/>
      <c r="D393" s="18"/>
      <c r="E393" s="18"/>
      <c r="F393" s="18"/>
      <c r="G393" s="18"/>
      <c r="H393" s="18"/>
      <c r="I393" s="18"/>
      <c r="J393" s="18"/>
      <c r="K393" s="18"/>
      <c r="L393" s="18"/>
      <c r="M393" s="18"/>
      <c r="N393" s="18"/>
      <c r="O393" s="18"/>
    </row>
    <row r="394" spans="2:15" x14ac:dyDescent="0.25">
      <c r="B394" s="18"/>
      <c r="C394" s="18"/>
      <c r="D394" s="18"/>
      <c r="E394" s="18"/>
      <c r="F394" s="18"/>
      <c r="G394" s="18"/>
      <c r="H394" s="18"/>
      <c r="I394" s="18"/>
      <c r="J394" s="18"/>
      <c r="K394" s="18"/>
      <c r="L394" s="18"/>
      <c r="M394" s="18"/>
      <c r="N394" s="18"/>
      <c r="O394" s="18"/>
    </row>
    <row r="395" spans="2:15" x14ac:dyDescent="0.25">
      <c r="B395" s="18"/>
      <c r="C395" s="18"/>
      <c r="D395" s="18"/>
      <c r="E395" s="18"/>
      <c r="F395" s="18"/>
      <c r="G395" s="18"/>
      <c r="H395" s="18"/>
      <c r="I395" s="18"/>
      <c r="J395" s="18"/>
      <c r="K395" s="18"/>
      <c r="L395" s="18"/>
      <c r="M395" s="18"/>
      <c r="N395" s="18"/>
      <c r="O395" s="18"/>
    </row>
    <row r="396" spans="2:15" x14ac:dyDescent="0.25">
      <c r="B396" s="18"/>
      <c r="C396" s="18"/>
      <c r="D396" s="18"/>
      <c r="E396" s="18"/>
      <c r="F396" s="18"/>
      <c r="G396" s="18"/>
      <c r="H396" s="18"/>
      <c r="I396" s="18"/>
      <c r="J396" s="18"/>
      <c r="K396" s="18"/>
      <c r="L396" s="18"/>
      <c r="M396" s="18"/>
      <c r="N396" s="18"/>
      <c r="O396" s="18"/>
    </row>
    <row r="397" spans="2:15" x14ac:dyDescent="0.25">
      <c r="B397" s="18"/>
      <c r="C397" s="18"/>
      <c r="D397" s="18"/>
      <c r="E397" s="18"/>
      <c r="F397" s="18"/>
      <c r="G397" s="18"/>
      <c r="H397" s="18"/>
      <c r="I397" s="18"/>
      <c r="J397" s="18"/>
      <c r="K397" s="18"/>
      <c r="L397" s="18"/>
      <c r="M397" s="18"/>
      <c r="N397" s="18"/>
      <c r="O397" s="18"/>
    </row>
    <row r="398" spans="2:15" x14ac:dyDescent="0.25">
      <c r="B398" s="18"/>
      <c r="C398" s="18"/>
      <c r="D398" s="18"/>
      <c r="E398" s="18"/>
      <c r="F398" s="18"/>
      <c r="G398" s="18"/>
      <c r="H398" s="18"/>
      <c r="I398" s="18"/>
      <c r="J398" s="18"/>
      <c r="K398" s="18"/>
      <c r="L398" s="18"/>
      <c r="M398" s="18"/>
      <c r="N398" s="18"/>
      <c r="O398" s="18"/>
    </row>
    <row r="399" spans="2:15" x14ac:dyDescent="0.25">
      <c r="B399" s="18"/>
      <c r="C399" s="18"/>
      <c r="D399" s="18"/>
      <c r="E399" s="18"/>
      <c r="F399" s="18"/>
      <c r="G399" s="18"/>
      <c r="H399" s="18"/>
      <c r="I399" s="18"/>
      <c r="J399" s="18"/>
      <c r="K399" s="18"/>
      <c r="L399" s="18"/>
      <c r="M399" s="18"/>
      <c r="N399" s="18"/>
      <c r="O399" s="18"/>
    </row>
    <row r="400" spans="2:15" x14ac:dyDescent="0.25">
      <c r="B400" s="18"/>
      <c r="C400" s="18"/>
      <c r="D400" s="18"/>
      <c r="E400" s="18"/>
      <c r="F400" s="18"/>
      <c r="G400" s="18"/>
      <c r="H400" s="18"/>
      <c r="I400" s="18"/>
      <c r="J400" s="18"/>
      <c r="K400" s="18"/>
      <c r="L400" s="18"/>
      <c r="M400" s="18"/>
      <c r="N400" s="18"/>
      <c r="O400" s="18"/>
    </row>
    <row r="401" spans="2:15" x14ac:dyDescent="0.25">
      <c r="B401" s="18"/>
      <c r="C401" s="18"/>
      <c r="D401" s="18"/>
      <c r="E401" s="18"/>
      <c r="F401" s="18"/>
      <c r="G401" s="18"/>
      <c r="H401" s="18"/>
      <c r="I401" s="18"/>
      <c r="J401" s="18"/>
      <c r="K401" s="18"/>
      <c r="L401" s="18"/>
      <c r="M401" s="18"/>
      <c r="N401" s="18"/>
      <c r="O401" s="18"/>
    </row>
    <row r="402" spans="2:15" x14ac:dyDescent="0.25">
      <c r="B402" s="18"/>
      <c r="C402" s="18"/>
      <c r="D402" s="18"/>
      <c r="E402" s="18"/>
      <c r="F402" s="18"/>
      <c r="G402" s="18"/>
      <c r="H402" s="18"/>
      <c r="I402" s="18"/>
      <c r="J402" s="18"/>
      <c r="K402" s="18"/>
      <c r="L402" s="18"/>
      <c r="M402" s="18"/>
      <c r="N402" s="18"/>
      <c r="O402" s="18"/>
    </row>
    <row r="403" spans="2:15" x14ac:dyDescent="0.25">
      <c r="B403" s="18"/>
      <c r="C403" s="18"/>
      <c r="D403" s="18"/>
      <c r="E403" s="18"/>
      <c r="F403" s="18"/>
      <c r="G403" s="18"/>
      <c r="H403" s="18"/>
      <c r="I403" s="18"/>
      <c r="J403" s="18"/>
      <c r="K403" s="18"/>
      <c r="L403" s="18"/>
      <c r="M403" s="18"/>
      <c r="N403" s="18"/>
      <c r="O403" s="18"/>
    </row>
    <row r="404" spans="2:15" x14ac:dyDescent="0.25">
      <c r="B404" s="18"/>
      <c r="C404" s="18"/>
      <c r="D404" s="18"/>
      <c r="E404" s="18"/>
      <c r="F404" s="18"/>
      <c r="G404" s="18"/>
      <c r="H404" s="18"/>
      <c r="I404" s="18"/>
      <c r="J404" s="18"/>
      <c r="K404" s="18"/>
      <c r="L404" s="18"/>
      <c r="M404" s="18"/>
      <c r="N404" s="18"/>
      <c r="O404" s="18"/>
    </row>
    <row r="405" spans="2:15" x14ac:dyDescent="0.25">
      <c r="B405" s="18"/>
      <c r="C405" s="18"/>
      <c r="D405" s="18"/>
      <c r="E405" s="18"/>
      <c r="F405" s="18"/>
      <c r="G405" s="18"/>
      <c r="H405" s="18"/>
      <c r="I405" s="18"/>
      <c r="J405" s="18"/>
      <c r="K405" s="18"/>
      <c r="L405" s="18"/>
      <c r="M405" s="18"/>
      <c r="N405" s="18"/>
      <c r="O405" s="18"/>
    </row>
    <row r="406" spans="2:15" x14ac:dyDescent="0.25">
      <c r="B406" s="18"/>
      <c r="C406" s="18"/>
      <c r="D406" s="18"/>
      <c r="E406" s="18"/>
      <c r="F406" s="18"/>
      <c r="G406" s="18"/>
      <c r="H406" s="18"/>
      <c r="I406" s="18"/>
      <c r="J406" s="18"/>
      <c r="K406" s="18"/>
      <c r="L406" s="18"/>
      <c r="M406" s="18"/>
      <c r="N406" s="18"/>
      <c r="O406" s="18"/>
    </row>
    <row r="407" spans="2:15" x14ac:dyDescent="0.25">
      <c r="B407" s="18"/>
      <c r="C407" s="18"/>
      <c r="D407" s="18"/>
      <c r="E407" s="18"/>
      <c r="F407" s="18"/>
      <c r="G407" s="18"/>
      <c r="H407" s="18"/>
      <c r="I407" s="18"/>
      <c r="J407" s="18"/>
      <c r="K407" s="18"/>
      <c r="L407" s="18"/>
      <c r="M407" s="18"/>
      <c r="N407" s="18"/>
      <c r="O407" s="18"/>
    </row>
    <row r="408" spans="2:15" x14ac:dyDescent="0.25">
      <c r="B408" s="18"/>
      <c r="C408" s="18"/>
      <c r="D408" s="18"/>
      <c r="E408" s="18"/>
      <c r="F408" s="18"/>
      <c r="G408" s="18"/>
      <c r="H408" s="18"/>
      <c r="I408" s="18"/>
      <c r="J408" s="18"/>
      <c r="K408" s="18"/>
      <c r="L408" s="18"/>
      <c r="M408" s="18"/>
      <c r="N408" s="18"/>
      <c r="O408" s="18"/>
    </row>
    <row r="409" spans="2:15" x14ac:dyDescent="0.25">
      <c r="B409" s="18"/>
      <c r="C409" s="18"/>
      <c r="D409" s="18"/>
      <c r="E409" s="18"/>
      <c r="F409" s="18"/>
      <c r="G409" s="18"/>
      <c r="H409" s="18"/>
      <c r="I409" s="18"/>
      <c r="J409" s="18"/>
      <c r="K409" s="18"/>
      <c r="L409" s="18"/>
      <c r="M409" s="18"/>
      <c r="N409" s="18"/>
      <c r="O409" s="18"/>
    </row>
    <row r="410" spans="2:15" x14ac:dyDescent="0.25">
      <c r="B410" s="18"/>
      <c r="C410" s="18"/>
      <c r="D410" s="18"/>
      <c r="E410" s="18"/>
      <c r="F410" s="18"/>
      <c r="G410" s="18"/>
      <c r="H410" s="18"/>
      <c r="I410" s="18"/>
      <c r="J410" s="18"/>
      <c r="K410" s="18"/>
      <c r="L410" s="18"/>
      <c r="M410" s="18"/>
      <c r="N410" s="18"/>
      <c r="O410" s="18"/>
    </row>
    <row r="411" spans="2:15" x14ac:dyDescent="0.25">
      <c r="B411" s="18"/>
      <c r="C411" s="18"/>
      <c r="D411" s="18"/>
      <c r="E411" s="18"/>
      <c r="F411" s="18"/>
      <c r="G411" s="18"/>
      <c r="H411" s="18"/>
      <c r="I411" s="18"/>
      <c r="J411" s="18"/>
      <c r="K411" s="18"/>
      <c r="L411" s="18"/>
      <c r="M411" s="18"/>
      <c r="N411" s="18"/>
      <c r="O411" s="18"/>
    </row>
    <row r="412" spans="2:15" x14ac:dyDescent="0.25">
      <c r="B412" s="18"/>
      <c r="C412" s="18"/>
      <c r="D412" s="18"/>
      <c r="E412" s="18"/>
      <c r="F412" s="18"/>
      <c r="G412" s="18"/>
      <c r="H412" s="18"/>
      <c r="I412" s="18"/>
      <c r="J412" s="18"/>
      <c r="K412" s="18"/>
      <c r="L412" s="18"/>
      <c r="M412" s="18"/>
      <c r="N412" s="18"/>
      <c r="O412" s="18"/>
    </row>
    <row r="413" spans="2:15" x14ac:dyDescent="0.25">
      <c r="B413" s="18"/>
      <c r="C413" s="18"/>
      <c r="D413" s="18"/>
      <c r="E413" s="18"/>
      <c r="F413" s="18"/>
      <c r="G413" s="18"/>
      <c r="H413" s="18"/>
      <c r="I413" s="18"/>
      <c r="J413" s="18"/>
      <c r="K413" s="18"/>
      <c r="L413" s="18"/>
      <c r="M413" s="18"/>
      <c r="N413" s="18"/>
      <c r="O413" s="18"/>
    </row>
    <row r="414" spans="2:15" x14ac:dyDescent="0.25">
      <c r="B414" s="18"/>
      <c r="C414" s="18"/>
      <c r="D414" s="18"/>
      <c r="E414" s="18"/>
      <c r="F414" s="18"/>
      <c r="G414" s="18"/>
      <c r="H414" s="18"/>
      <c r="I414" s="18"/>
      <c r="J414" s="18"/>
      <c r="K414" s="18"/>
      <c r="L414" s="18"/>
      <c r="M414" s="18"/>
      <c r="N414" s="18"/>
      <c r="O414" s="18"/>
    </row>
    <row r="415" spans="2:15" x14ac:dyDescent="0.25">
      <c r="B415" s="18"/>
      <c r="C415" s="18"/>
      <c r="D415" s="18"/>
      <c r="E415" s="18"/>
      <c r="F415" s="18"/>
      <c r="G415" s="18"/>
      <c r="H415" s="18"/>
      <c r="I415" s="18"/>
      <c r="J415" s="18"/>
      <c r="K415" s="18"/>
      <c r="L415" s="18"/>
      <c r="M415" s="18"/>
      <c r="N415" s="18"/>
      <c r="O415" s="18"/>
    </row>
    <row r="416" spans="2:15" x14ac:dyDescent="0.25">
      <c r="B416" s="18"/>
      <c r="C416" s="18"/>
      <c r="D416" s="18"/>
      <c r="E416" s="18"/>
      <c r="F416" s="18"/>
      <c r="G416" s="18"/>
      <c r="H416" s="18"/>
      <c r="I416" s="18"/>
      <c r="J416" s="18"/>
      <c r="K416" s="18"/>
      <c r="L416" s="18"/>
      <c r="M416" s="18"/>
      <c r="N416" s="18"/>
      <c r="O416" s="18"/>
    </row>
    <row r="417" spans="2:15" x14ac:dyDescent="0.25">
      <c r="B417" s="18"/>
      <c r="C417" s="18"/>
      <c r="D417" s="18"/>
      <c r="E417" s="18"/>
      <c r="F417" s="18"/>
      <c r="G417" s="18"/>
      <c r="H417" s="18"/>
      <c r="I417" s="18"/>
      <c r="J417" s="18"/>
      <c r="K417" s="18"/>
      <c r="L417" s="18"/>
      <c r="M417" s="18"/>
      <c r="N417" s="18"/>
      <c r="O417" s="18"/>
    </row>
    <row r="418" spans="2:15" x14ac:dyDescent="0.25">
      <c r="B418" s="18"/>
      <c r="C418" s="18"/>
      <c r="D418" s="18"/>
      <c r="E418" s="18"/>
      <c r="F418" s="18"/>
      <c r="G418" s="18"/>
      <c r="H418" s="18"/>
      <c r="I418" s="18"/>
      <c r="J418" s="18"/>
      <c r="K418" s="18"/>
      <c r="L418" s="18"/>
      <c r="M418" s="18"/>
      <c r="N418" s="18"/>
      <c r="O418" s="18"/>
    </row>
    <row r="419" spans="2:15" x14ac:dyDescent="0.25">
      <c r="B419" s="18"/>
      <c r="C419" s="18"/>
      <c r="D419" s="18"/>
      <c r="E419" s="18"/>
      <c r="F419" s="18"/>
      <c r="G419" s="18"/>
      <c r="H419" s="18"/>
      <c r="I419" s="18"/>
      <c r="J419" s="18"/>
      <c r="K419" s="18"/>
      <c r="L419" s="18"/>
      <c r="M419" s="18"/>
      <c r="N419" s="18"/>
      <c r="O419" s="18"/>
    </row>
    <row r="420" spans="2:15" x14ac:dyDescent="0.25">
      <c r="B420" s="18"/>
      <c r="C420" s="18"/>
      <c r="D420" s="18"/>
      <c r="E420" s="18"/>
      <c r="F420" s="18"/>
      <c r="G420" s="18"/>
      <c r="H420" s="18"/>
      <c r="I420" s="18"/>
      <c r="J420" s="18"/>
      <c r="K420" s="18"/>
      <c r="L420" s="18"/>
      <c r="M420" s="18"/>
      <c r="N420" s="18"/>
      <c r="O420" s="18"/>
    </row>
    <row r="421" spans="2:15" x14ac:dyDescent="0.25">
      <c r="B421" s="18"/>
      <c r="C421" s="18"/>
      <c r="D421" s="18"/>
      <c r="E421" s="18"/>
      <c r="F421" s="18"/>
      <c r="G421" s="18"/>
      <c r="H421" s="18"/>
      <c r="I421" s="18"/>
      <c r="J421" s="18"/>
      <c r="K421" s="18"/>
      <c r="L421" s="18"/>
      <c r="M421" s="18"/>
      <c r="N421" s="18"/>
      <c r="O421" s="18"/>
    </row>
    <row r="422" spans="2:15" x14ac:dyDescent="0.25">
      <c r="B422" s="18"/>
      <c r="C422" s="18"/>
      <c r="D422" s="18"/>
      <c r="E422" s="18"/>
      <c r="F422" s="18"/>
      <c r="G422" s="18"/>
      <c r="H422" s="18"/>
      <c r="I422" s="18"/>
      <c r="J422" s="18"/>
      <c r="K422" s="18"/>
      <c r="L422" s="18"/>
      <c r="M422" s="18"/>
      <c r="N422" s="18"/>
      <c r="O422" s="18"/>
    </row>
    <row r="423" spans="2:15" x14ac:dyDescent="0.25">
      <c r="B423" s="18"/>
      <c r="C423" s="18"/>
      <c r="D423" s="18"/>
      <c r="E423" s="18"/>
      <c r="F423" s="18"/>
      <c r="G423" s="18"/>
      <c r="H423" s="18"/>
      <c r="I423" s="18"/>
      <c r="J423" s="18"/>
      <c r="K423" s="18"/>
      <c r="L423" s="18"/>
      <c r="M423" s="18"/>
      <c r="N423" s="18"/>
      <c r="O423" s="18"/>
    </row>
    <row r="424" spans="2:15" x14ac:dyDescent="0.25">
      <c r="B424" s="18"/>
      <c r="C424" s="18"/>
      <c r="D424" s="18"/>
      <c r="E424" s="18"/>
      <c r="F424" s="18"/>
      <c r="G424" s="18"/>
      <c r="H424" s="18"/>
      <c r="I424" s="18"/>
      <c r="J424" s="18"/>
      <c r="K424" s="18"/>
      <c r="L424" s="18"/>
      <c r="M424" s="18"/>
      <c r="N424" s="18"/>
      <c r="O424" s="18"/>
    </row>
    <row r="425" spans="2:15" x14ac:dyDescent="0.25">
      <c r="B425" s="18"/>
      <c r="C425" s="18"/>
      <c r="D425" s="18"/>
      <c r="E425" s="18"/>
      <c r="F425" s="18"/>
      <c r="G425" s="18"/>
      <c r="H425" s="18"/>
      <c r="I425" s="18"/>
      <c r="J425" s="18"/>
      <c r="K425" s="18"/>
      <c r="L425" s="18"/>
      <c r="M425" s="18"/>
      <c r="N425" s="18"/>
      <c r="O425" s="18"/>
    </row>
    <row r="426" spans="2:15" x14ac:dyDescent="0.25">
      <c r="B426" s="18"/>
      <c r="C426" s="18"/>
      <c r="D426" s="18"/>
      <c r="E426" s="18"/>
      <c r="F426" s="18"/>
      <c r="G426" s="18"/>
      <c r="H426" s="18"/>
      <c r="I426" s="18"/>
      <c r="J426" s="18"/>
      <c r="K426" s="18"/>
      <c r="L426" s="18"/>
      <c r="M426" s="18"/>
      <c r="N426" s="18"/>
      <c r="O426" s="18"/>
    </row>
    <row r="427" spans="2:15" x14ac:dyDescent="0.25">
      <c r="B427" s="18"/>
      <c r="C427" s="18"/>
      <c r="D427" s="18"/>
      <c r="E427" s="18"/>
      <c r="F427" s="18"/>
      <c r="G427" s="18"/>
      <c r="H427" s="18"/>
      <c r="I427" s="18"/>
      <c r="J427" s="18"/>
      <c r="K427" s="18"/>
      <c r="L427" s="18"/>
      <c r="M427" s="18"/>
      <c r="N427" s="18"/>
      <c r="O427" s="18"/>
    </row>
    <row r="428" spans="2:15" x14ac:dyDescent="0.25">
      <c r="B428" s="18"/>
      <c r="C428" s="18"/>
      <c r="D428" s="18"/>
      <c r="E428" s="18"/>
      <c r="F428" s="18"/>
      <c r="G428" s="18"/>
      <c r="H428" s="18"/>
      <c r="I428" s="18"/>
      <c r="J428" s="18"/>
      <c r="K428" s="18"/>
      <c r="L428" s="18"/>
      <c r="M428" s="18"/>
      <c r="N428" s="18"/>
      <c r="O428" s="18"/>
    </row>
    <row r="429" spans="2:15" x14ac:dyDescent="0.25">
      <c r="B429" s="18"/>
      <c r="C429" s="18"/>
      <c r="D429" s="18"/>
      <c r="E429" s="18"/>
      <c r="F429" s="18"/>
      <c r="G429" s="18"/>
      <c r="H429" s="18"/>
      <c r="I429" s="18"/>
      <c r="J429" s="18"/>
      <c r="K429" s="18"/>
      <c r="L429" s="18"/>
      <c r="M429" s="18"/>
      <c r="N429" s="18"/>
      <c r="O429" s="18"/>
    </row>
    <row r="430" spans="2:15" x14ac:dyDescent="0.25">
      <c r="B430" s="18"/>
      <c r="C430" s="18"/>
      <c r="D430" s="18"/>
      <c r="E430" s="18"/>
      <c r="F430" s="18"/>
      <c r="G430" s="18"/>
      <c r="H430" s="18"/>
      <c r="I430" s="18"/>
      <c r="J430" s="18"/>
      <c r="K430" s="18"/>
      <c r="L430" s="18"/>
      <c r="M430" s="18"/>
      <c r="N430" s="18"/>
      <c r="O430" s="18"/>
    </row>
    <row r="431" spans="2:15" x14ac:dyDescent="0.25">
      <c r="B431" s="18"/>
      <c r="C431" s="18"/>
      <c r="D431" s="18"/>
      <c r="E431" s="18"/>
      <c r="F431" s="18"/>
      <c r="G431" s="18"/>
      <c r="H431" s="18"/>
      <c r="I431" s="18"/>
      <c r="J431" s="18"/>
      <c r="K431" s="18"/>
      <c r="L431" s="18"/>
      <c r="M431" s="18"/>
      <c r="N431" s="18"/>
      <c r="O431" s="18"/>
    </row>
    <row r="432" spans="2:15" x14ac:dyDescent="0.25">
      <c r="B432" s="18"/>
      <c r="C432" s="18"/>
      <c r="D432" s="18"/>
      <c r="E432" s="18"/>
      <c r="F432" s="18"/>
      <c r="G432" s="18"/>
      <c r="H432" s="18"/>
      <c r="I432" s="18"/>
      <c r="J432" s="18"/>
      <c r="K432" s="18"/>
      <c r="L432" s="18"/>
      <c r="M432" s="18"/>
      <c r="N432" s="18"/>
      <c r="O432" s="18"/>
    </row>
    <row r="433" spans="2:15" x14ac:dyDescent="0.25">
      <c r="B433" s="18"/>
      <c r="C433" s="18"/>
      <c r="D433" s="18"/>
      <c r="E433" s="18"/>
      <c r="F433" s="18"/>
      <c r="G433" s="18"/>
      <c r="H433" s="18"/>
      <c r="I433" s="18"/>
      <c r="J433" s="18"/>
      <c r="K433" s="18"/>
      <c r="L433" s="18"/>
      <c r="M433" s="18"/>
      <c r="N433" s="18"/>
      <c r="O433" s="18"/>
    </row>
    <row r="434" spans="2:15" x14ac:dyDescent="0.25">
      <c r="B434" s="18"/>
      <c r="C434" s="18"/>
      <c r="D434" s="18"/>
      <c r="E434" s="18"/>
      <c r="F434" s="18"/>
      <c r="G434" s="18"/>
      <c r="H434" s="18"/>
      <c r="I434" s="18"/>
      <c r="J434" s="18"/>
      <c r="K434" s="18"/>
      <c r="L434" s="18"/>
      <c r="M434" s="18"/>
      <c r="N434" s="18"/>
      <c r="O434" s="18"/>
    </row>
    <row r="435" spans="2:15" x14ac:dyDescent="0.25">
      <c r="B435" s="18"/>
      <c r="C435" s="18"/>
      <c r="D435" s="18"/>
      <c r="E435" s="18"/>
      <c r="F435" s="18"/>
      <c r="G435" s="18"/>
      <c r="H435" s="18"/>
      <c r="I435" s="18"/>
      <c r="J435" s="18"/>
      <c r="K435" s="18"/>
      <c r="L435" s="18"/>
      <c r="M435" s="18"/>
      <c r="N435" s="18"/>
      <c r="O435" s="18"/>
    </row>
    <row r="436" spans="2:15" x14ac:dyDescent="0.25">
      <c r="B436" s="18"/>
      <c r="C436" s="18"/>
      <c r="D436" s="18"/>
      <c r="E436" s="18"/>
      <c r="F436" s="18"/>
      <c r="G436" s="18"/>
      <c r="H436" s="18"/>
      <c r="I436" s="18"/>
      <c r="J436" s="18"/>
      <c r="K436" s="18"/>
      <c r="L436" s="18"/>
      <c r="M436" s="18"/>
      <c r="N436" s="18"/>
      <c r="O436" s="18"/>
    </row>
    <row r="437" spans="2:15" x14ac:dyDescent="0.25">
      <c r="B437" s="18"/>
      <c r="C437" s="18"/>
      <c r="D437" s="18"/>
      <c r="E437" s="18"/>
      <c r="F437" s="18"/>
      <c r="G437" s="18"/>
      <c r="H437" s="18"/>
      <c r="I437" s="18"/>
      <c r="J437" s="18"/>
      <c r="K437" s="18"/>
      <c r="L437" s="18"/>
      <c r="M437" s="18"/>
      <c r="N437" s="18"/>
      <c r="O437" s="18"/>
    </row>
    <row r="438" spans="2:15" x14ac:dyDescent="0.25">
      <c r="B438" s="18"/>
      <c r="C438" s="18"/>
      <c r="D438" s="18"/>
      <c r="E438" s="18"/>
      <c r="F438" s="18"/>
      <c r="G438" s="18"/>
      <c r="H438" s="18"/>
      <c r="I438" s="18"/>
      <c r="J438" s="18"/>
      <c r="K438" s="18"/>
      <c r="L438" s="18"/>
      <c r="M438" s="18"/>
      <c r="N438" s="18"/>
      <c r="O438" s="18"/>
    </row>
    <row r="439" spans="2:15" x14ac:dyDescent="0.25">
      <c r="B439" s="18"/>
      <c r="C439" s="18"/>
      <c r="D439" s="18"/>
      <c r="E439" s="18"/>
      <c r="F439" s="18"/>
      <c r="G439" s="18"/>
      <c r="H439" s="18"/>
      <c r="I439" s="18"/>
      <c r="J439" s="18"/>
      <c r="K439" s="18"/>
      <c r="L439" s="18"/>
      <c r="M439" s="18"/>
      <c r="N439" s="18"/>
      <c r="O439" s="18"/>
    </row>
    <row r="440" spans="2:15" x14ac:dyDescent="0.25">
      <c r="B440" s="18"/>
      <c r="C440" s="18"/>
      <c r="D440" s="18"/>
      <c r="E440" s="18"/>
      <c r="F440" s="18"/>
      <c r="G440" s="18"/>
      <c r="H440" s="18"/>
      <c r="I440" s="18"/>
      <c r="J440" s="18"/>
      <c r="K440" s="18"/>
      <c r="L440" s="18"/>
      <c r="M440" s="18"/>
      <c r="N440" s="18"/>
      <c r="O440" s="18"/>
    </row>
    <row r="441" spans="2:15" x14ac:dyDescent="0.25">
      <c r="B441" s="18"/>
      <c r="C441" s="18"/>
      <c r="D441" s="18"/>
      <c r="E441" s="18"/>
      <c r="F441" s="18"/>
      <c r="G441" s="18"/>
      <c r="H441" s="18"/>
      <c r="I441" s="18"/>
      <c r="J441" s="18"/>
      <c r="K441" s="18"/>
      <c r="L441" s="18"/>
      <c r="M441" s="18"/>
      <c r="N441" s="18"/>
      <c r="O441" s="18"/>
    </row>
    <row r="442" spans="2:15" x14ac:dyDescent="0.25">
      <c r="B442" s="18"/>
      <c r="C442" s="18"/>
      <c r="D442" s="18"/>
      <c r="E442" s="18"/>
      <c r="F442" s="18"/>
      <c r="G442" s="18"/>
      <c r="H442" s="18"/>
      <c r="I442" s="18"/>
      <c r="J442" s="18"/>
      <c r="K442" s="18"/>
      <c r="L442" s="18"/>
      <c r="M442" s="18"/>
      <c r="N442" s="18"/>
      <c r="O442" s="18"/>
    </row>
    <row r="443" spans="2:15" x14ac:dyDescent="0.25">
      <c r="B443" s="18"/>
      <c r="C443" s="18"/>
      <c r="D443" s="18"/>
      <c r="E443" s="18"/>
      <c r="F443" s="18"/>
      <c r="G443" s="18"/>
      <c r="H443" s="18"/>
      <c r="I443" s="18"/>
      <c r="J443" s="18"/>
      <c r="K443" s="18"/>
      <c r="L443" s="18"/>
      <c r="M443" s="18"/>
      <c r="N443" s="18"/>
      <c r="O443" s="18"/>
    </row>
    <row r="444" spans="2:15" x14ac:dyDescent="0.25">
      <c r="B444" s="18"/>
      <c r="C444" s="18"/>
      <c r="D444" s="18"/>
      <c r="E444" s="18"/>
      <c r="F444" s="18"/>
      <c r="G444" s="18"/>
      <c r="H444" s="18"/>
      <c r="I444" s="18"/>
      <c r="J444" s="18"/>
      <c r="K444" s="18"/>
      <c r="L444" s="18"/>
      <c r="M444" s="18"/>
      <c r="N444" s="18"/>
      <c r="O444" s="18"/>
    </row>
    <row r="445" spans="2:15" x14ac:dyDescent="0.25">
      <c r="B445" s="18"/>
      <c r="C445" s="18"/>
      <c r="D445" s="18"/>
      <c r="E445" s="18"/>
      <c r="F445" s="18"/>
      <c r="G445" s="18"/>
      <c r="H445" s="18"/>
      <c r="I445" s="18"/>
      <c r="J445" s="18"/>
      <c r="K445" s="18"/>
      <c r="L445" s="18"/>
      <c r="M445" s="18"/>
      <c r="N445" s="18"/>
      <c r="O445" s="18"/>
    </row>
    <row r="446" spans="2:15" x14ac:dyDescent="0.25">
      <c r="B446" s="18"/>
      <c r="C446" s="18"/>
      <c r="D446" s="18"/>
      <c r="E446" s="18"/>
      <c r="F446" s="18"/>
      <c r="G446" s="18"/>
      <c r="H446" s="18"/>
      <c r="I446" s="18"/>
      <c r="J446" s="18"/>
      <c r="K446" s="18"/>
      <c r="L446" s="18"/>
      <c r="M446" s="18"/>
      <c r="N446" s="18"/>
      <c r="O446" s="18"/>
    </row>
    <row r="447" spans="2:15" x14ac:dyDescent="0.25">
      <c r="B447" s="18"/>
      <c r="C447" s="18"/>
      <c r="D447" s="18"/>
      <c r="E447" s="18"/>
      <c r="F447" s="18"/>
      <c r="G447" s="18"/>
      <c r="H447" s="18"/>
      <c r="I447" s="18"/>
      <c r="J447" s="18"/>
      <c r="K447" s="18"/>
      <c r="L447" s="18"/>
      <c r="M447" s="18"/>
      <c r="N447" s="18"/>
      <c r="O447" s="18"/>
    </row>
    <row r="448" spans="2:15" x14ac:dyDescent="0.25">
      <c r="B448" s="18"/>
      <c r="C448" s="18"/>
      <c r="D448" s="18"/>
      <c r="E448" s="18"/>
      <c r="F448" s="18"/>
      <c r="G448" s="18"/>
      <c r="H448" s="18"/>
      <c r="I448" s="18"/>
      <c r="J448" s="18"/>
      <c r="K448" s="18"/>
      <c r="L448" s="18"/>
      <c r="M448" s="18"/>
      <c r="N448" s="18"/>
      <c r="O448" s="18"/>
    </row>
    <row r="449" spans="2:15" x14ac:dyDescent="0.25">
      <c r="B449" s="18"/>
      <c r="C449" s="18"/>
      <c r="D449" s="18"/>
      <c r="E449" s="18"/>
      <c r="F449" s="18"/>
      <c r="G449" s="18"/>
      <c r="H449" s="18"/>
      <c r="I449" s="18"/>
      <c r="J449" s="18"/>
      <c r="K449" s="18"/>
      <c r="L449" s="18"/>
      <c r="M449" s="18"/>
      <c r="N449" s="18"/>
      <c r="O449" s="18"/>
    </row>
    <row r="450" spans="2:15" x14ac:dyDescent="0.25">
      <c r="B450" s="18"/>
      <c r="C450" s="18"/>
      <c r="D450" s="18"/>
      <c r="E450" s="18"/>
      <c r="F450" s="18"/>
      <c r="G450" s="18"/>
      <c r="H450" s="18"/>
      <c r="I450" s="18"/>
      <c r="J450" s="18"/>
      <c r="K450" s="18"/>
      <c r="L450" s="18"/>
      <c r="M450" s="18"/>
      <c r="N450" s="18"/>
      <c r="O450" s="18"/>
    </row>
    <row r="451" spans="2:15" x14ac:dyDescent="0.25">
      <c r="B451" s="18"/>
      <c r="C451" s="18"/>
      <c r="D451" s="18"/>
      <c r="E451" s="18"/>
      <c r="F451" s="18"/>
      <c r="G451" s="18"/>
      <c r="H451" s="18"/>
      <c r="I451" s="18"/>
      <c r="J451" s="18"/>
      <c r="K451" s="18"/>
      <c r="L451" s="18"/>
      <c r="M451" s="18"/>
      <c r="N451" s="18"/>
      <c r="O451" s="18"/>
    </row>
    <row r="452" spans="2:15" x14ac:dyDescent="0.25">
      <c r="B452" s="18"/>
      <c r="C452" s="18"/>
      <c r="D452" s="18"/>
      <c r="E452" s="18"/>
      <c r="F452" s="18"/>
      <c r="G452" s="18"/>
      <c r="H452" s="18"/>
      <c r="I452" s="18"/>
      <c r="J452" s="18"/>
      <c r="K452" s="18"/>
      <c r="L452" s="18"/>
      <c r="M452" s="18"/>
      <c r="N452" s="18"/>
      <c r="O452" s="18"/>
    </row>
    <row r="453" spans="2:15" x14ac:dyDescent="0.25">
      <c r="B453" s="18"/>
      <c r="C453" s="18"/>
      <c r="D453" s="18"/>
      <c r="E453" s="18"/>
      <c r="F453" s="18"/>
      <c r="G453" s="18"/>
      <c r="H453" s="18"/>
      <c r="I453" s="18"/>
      <c r="J453" s="18"/>
      <c r="K453" s="18"/>
      <c r="L453" s="18"/>
      <c r="M453" s="18"/>
      <c r="N453" s="18"/>
      <c r="O453" s="18"/>
    </row>
    <row r="454" spans="2:15" x14ac:dyDescent="0.25">
      <c r="B454" s="18"/>
      <c r="C454" s="18"/>
      <c r="D454" s="18"/>
      <c r="E454" s="18"/>
      <c r="F454" s="18"/>
      <c r="G454" s="18"/>
      <c r="H454" s="18"/>
      <c r="I454" s="18"/>
      <c r="J454" s="18"/>
      <c r="K454" s="18"/>
      <c r="L454" s="18"/>
      <c r="M454" s="18"/>
      <c r="N454" s="18"/>
      <c r="O454" s="18"/>
    </row>
    <row r="455" spans="2:15" x14ac:dyDescent="0.25">
      <c r="B455" s="18"/>
      <c r="C455" s="18"/>
      <c r="D455" s="18"/>
      <c r="E455" s="18"/>
      <c r="F455" s="18"/>
      <c r="G455" s="18"/>
      <c r="H455" s="18"/>
      <c r="I455" s="18"/>
      <c r="J455" s="18"/>
      <c r="K455" s="18"/>
      <c r="L455" s="18"/>
      <c r="M455" s="18"/>
      <c r="N455" s="18"/>
      <c r="O455" s="18"/>
    </row>
    <row r="456" spans="2:15" x14ac:dyDescent="0.25">
      <c r="B456" s="18"/>
      <c r="C456" s="18"/>
      <c r="D456" s="18"/>
      <c r="E456" s="18"/>
      <c r="F456" s="18"/>
      <c r="G456" s="18"/>
      <c r="H456" s="18"/>
      <c r="I456" s="18"/>
      <c r="J456" s="18"/>
      <c r="K456" s="18"/>
      <c r="L456" s="18"/>
      <c r="M456" s="18"/>
      <c r="N456" s="18"/>
      <c r="O456" s="18"/>
    </row>
    <row r="457" spans="2:15" x14ac:dyDescent="0.25">
      <c r="B457" s="18"/>
      <c r="C457" s="18"/>
      <c r="D457" s="18"/>
      <c r="E457" s="18"/>
      <c r="F457" s="18"/>
      <c r="G457" s="18"/>
      <c r="H457" s="18"/>
      <c r="I457" s="18"/>
      <c r="J457" s="18"/>
      <c r="K457" s="18"/>
      <c r="L457" s="18"/>
      <c r="M457" s="18"/>
      <c r="N457" s="18"/>
      <c r="O457" s="18"/>
    </row>
    <row r="458" spans="2:15" x14ac:dyDescent="0.25">
      <c r="B458" s="18"/>
      <c r="C458" s="18"/>
      <c r="D458" s="18"/>
      <c r="E458" s="18"/>
      <c r="F458" s="18"/>
      <c r="G458" s="18"/>
      <c r="H458" s="18"/>
      <c r="I458" s="18"/>
      <c r="J458" s="18"/>
      <c r="K458" s="18"/>
      <c r="L458" s="18"/>
      <c r="M458" s="18"/>
      <c r="N458" s="18"/>
      <c r="O458" s="18"/>
    </row>
    <row r="459" spans="2:15" x14ac:dyDescent="0.25">
      <c r="B459" s="18"/>
      <c r="C459" s="18"/>
      <c r="D459" s="18"/>
      <c r="E459" s="18"/>
      <c r="F459" s="18"/>
      <c r="G459" s="18"/>
      <c r="H459" s="18"/>
      <c r="I459" s="18"/>
      <c r="J459" s="18"/>
      <c r="K459" s="18"/>
      <c r="L459" s="18"/>
      <c r="M459" s="18"/>
      <c r="N459" s="18"/>
      <c r="O459" s="18"/>
    </row>
    <row r="460" spans="2:15" x14ac:dyDescent="0.25">
      <c r="B460" s="18"/>
      <c r="C460" s="18"/>
      <c r="D460" s="18"/>
      <c r="E460" s="18"/>
      <c r="F460" s="18"/>
      <c r="G460" s="18"/>
      <c r="H460" s="18"/>
      <c r="I460" s="18"/>
      <c r="J460" s="18"/>
      <c r="K460" s="18"/>
      <c r="L460" s="18"/>
      <c r="M460" s="18"/>
      <c r="N460" s="18"/>
      <c r="O460" s="18"/>
    </row>
    <row r="461" spans="2:15" x14ac:dyDescent="0.25">
      <c r="B461" s="18"/>
      <c r="C461" s="18"/>
      <c r="D461" s="18"/>
      <c r="E461" s="18"/>
      <c r="F461" s="18"/>
      <c r="G461" s="18"/>
      <c r="H461" s="18"/>
      <c r="I461" s="18"/>
      <c r="J461" s="18"/>
      <c r="K461" s="18"/>
      <c r="L461" s="18"/>
      <c r="M461" s="18"/>
      <c r="N461" s="18"/>
      <c r="O461" s="18"/>
    </row>
    <row r="462" spans="2:15" x14ac:dyDescent="0.25">
      <c r="B462" s="18"/>
      <c r="C462" s="18"/>
      <c r="D462" s="18"/>
      <c r="E462" s="18"/>
      <c r="F462" s="18"/>
      <c r="G462" s="18"/>
      <c r="H462" s="18"/>
      <c r="I462" s="18"/>
      <c r="J462" s="18"/>
      <c r="K462" s="18"/>
      <c r="L462" s="18"/>
      <c r="M462" s="18"/>
      <c r="N462" s="18"/>
      <c r="O462" s="18"/>
    </row>
    <row r="463" spans="2:15" x14ac:dyDescent="0.25">
      <c r="B463" s="18"/>
      <c r="C463" s="18"/>
      <c r="D463" s="18"/>
      <c r="E463" s="18"/>
      <c r="F463" s="18"/>
      <c r="G463" s="18"/>
      <c r="H463" s="18"/>
      <c r="I463" s="18"/>
      <c r="J463" s="18"/>
      <c r="K463" s="18"/>
      <c r="L463" s="18"/>
      <c r="M463" s="18"/>
      <c r="N463" s="18"/>
      <c r="O463" s="18"/>
    </row>
    <row r="464" spans="2:15" x14ac:dyDescent="0.25">
      <c r="B464" s="18"/>
      <c r="C464" s="18"/>
      <c r="D464" s="18"/>
      <c r="E464" s="18"/>
      <c r="F464" s="18"/>
      <c r="G464" s="18"/>
      <c r="H464" s="18"/>
      <c r="I464" s="18"/>
      <c r="J464" s="18"/>
      <c r="K464" s="18"/>
      <c r="L464" s="18"/>
      <c r="M464" s="18"/>
      <c r="N464" s="18"/>
      <c r="O464" s="18"/>
    </row>
    <row r="465" spans="2:15" x14ac:dyDescent="0.25">
      <c r="B465" s="18"/>
      <c r="C465" s="18"/>
      <c r="D465" s="18"/>
      <c r="E465" s="18"/>
      <c r="F465" s="18"/>
      <c r="G465" s="18"/>
      <c r="H465" s="18"/>
      <c r="I465" s="18"/>
      <c r="J465" s="18"/>
      <c r="K465" s="18"/>
      <c r="L465" s="18"/>
      <c r="M465" s="18"/>
      <c r="N465" s="18"/>
      <c r="O465" s="18"/>
    </row>
    <row r="466" spans="2:15" x14ac:dyDescent="0.25">
      <c r="B466" s="18"/>
      <c r="C466" s="18"/>
      <c r="D466" s="18"/>
      <c r="E466" s="18"/>
      <c r="F466" s="18"/>
      <c r="G466" s="18"/>
      <c r="H466" s="18"/>
      <c r="I466" s="18"/>
      <c r="J466" s="18"/>
      <c r="K466" s="18"/>
      <c r="L466" s="18"/>
      <c r="M466" s="18"/>
      <c r="N466" s="18"/>
      <c r="O466" s="18"/>
    </row>
    <row r="467" spans="2:15" x14ac:dyDescent="0.25">
      <c r="B467" s="18"/>
      <c r="C467" s="18"/>
      <c r="D467" s="18"/>
      <c r="E467" s="18"/>
      <c r="F467" s="18"/>
      <c r="G467" s="18"/>
      <c r="H467" s="18"/>
      <c r="I467" s="18"/>
      <c r="J467" s="18"/>
      <c r="K467" s="18"/>
      <c r="L467" s="18"/>
      <c r="M467" s="18"/>
      <c r="N467" s="18"/>
      <c r="O467" s="18"/>
    </row>
    <row r="468" spans="2:15" x14ac:dyDescent="0.25">
      <c r="B468" s="18"/>
      <c r="C468" s="18"/>
      <c r="D468" s="18"/>
      <c r="E468" s="18"/>
      <c r="F468" s="18"/>
      <c r="G468" s="18"/>
      <c r="H468" s="18"/>
      <c r="I468" s="18"/>
      <c r="J468" s="18"/>
      <c r="K468" s="18"/>
      <c r="L468" s="18"/>
      <c r="M468" s="18"/>
      <c r="N468" s="18"/>
      <c r="O468" s="18"/>
    </row>
    <row r="469" spans="2:15" x14ac:dyDescent="0.25">
      <c r="B469" s="18"/>
      <c r="C469" s="18"/>
      <c r="D469" s="18"/>
      <c r="E469" s="18"/>
      <c r="F469" s="18"/>
      <c r="G469" s="18"/>
      <c r="H469" s="18"/>
      <c r="I469" s="18"/>
      <c r="J469" s="18"/>
      <c r="K469" s="18"/>
      <c r="L469" s="18"/>
      <c r="M469" s="18"/>
      <c r="N469" s="18"/>
      <c r="O469" s="18"/>
    </row>
    <row r="470" spans="2:15" x14ac:dyDescent="0.25">
      <c r="B470" s="18"/>
      <c r="C470" s="18"/>
      <c r="D470" s="18"/>
      <c r="E470" s="18"/>
      <c r="F470" s="18"/>
      <c r="G470" s="18"/>
      <c r="H470" s="18"/>
      <c r="I470" s="18"/>
      <c r="J470" s="18"/>
      <c r="K470" s="18"/>
      <c r="L470" s="18"/>
      <c r="M470" s="18"/>
      <c r="N470" s="18"/>
      <c r="O470" s="18"/>
    </row>
    <row r="471" spans="2:15" x14ac:dyDescent="0.25">
      <c r="B471" s="18"/>
      <c r="C471" s="18"/>
      <c r="D471" s="18"/>
      <c r="E471" s="18"/>
      <c r="F471" s="18"/>
      <c r="G471" s="18"/>
      <c r="H471" s="18"/>
      <c r="I471" s="18"/>
      <c r="J471" s="18"/>
      <c r="K471" s="18"/>
      <c r="L471" s="18"/>
      <c r="M471" s="18"/>
      <c r="N471" s="18"/>
      <c r="O471" s="18"/>
    </row>
    <row r="472" spans="2:15" x14ac:dyDescent="0.25">
      <c r="B472" s="18"/>
      <c r="C472" s="18"/>
      <c r="D472" s="18"/>
      <c r="E472" s="18"/>
      <c r="F472" s="18"/>
      <c r="G472" s="18"/>
      <c r="H472" s="18"/>
      <c r="I472" s="18"/>
      <c r="J472" s="18"/>
      <c r="K472" s="18"/>
      <c r="L472" s="18"/>
      <c r="M472" s="18"/>
      <c r="N472" s="18"/>
      <c r="O472" s="18"/>
    </row>
    <row r="473" spans="2:15" x14ac:dyDescent="0.25">
      <c r="B473" s="18"/>
      <c r="C473" s="18"/>
      <c r="D473" s="18"/>
      <c r="E473" s="18"/>
      <c r="F473" s="18"/>
      <c r="G473" s="18"/>
      <c r="H473" s="18"/>
      <c r="I473" s="18"/>
      <c r="J473" s="18"/>
      <c r="K473" s="18"/>
      <c r="L473" s="18"/>
      <c r="M473" s="18"/>
      <c r="N473" s="18"/>
      <c r="O473" s="18"/>
    </row>
    <row r="474" spans="2:15" x14ac:dyDescent="0.25">
      <c r="B474" s="18"/>
      <c r="C474" s="18"/>
      <c r="D474" s="18"/>
      <c r="E474" s="18"/>
      <c r="F474" s="18"/>
      <c r="G474" s="18"/>
      <c r="H474" s="18"/>
      <c r="I474" s="18"/>
      <c r="J474" s="18"/>
      <c r="K474" s="18"/>
      <c r="L474" s="18"/>
      <c r="M474" s="18"/>
      <c r="N474" s="18"/>
      <c r="O474" s="18"/>
    </row>
    <row r="475" spans="2:15" x14ac:dyDescent="0.25">
      <c r="B475" s="18"/>
      <c r="C475" s="18"/>
      <c r="D475" s="18"/>
      <c r="E475" s="18"/>
      <c r="F475" s="18"/>
      <c r="G475" s="18"/>
      <c r="H475" s="18"/>
      <c r="I475" s="18"/>
      <c r="J475" s="18"/>
      <c r="K475" s="18"/>
      <c r="L475" s="18"/>
      <c r="M475" s="18"/>
      <c r="N475" s="18"/>
      <c r="O475" s="18"/>
    </row>
    <row r="476" spans="2:15" x14ac:dyDescent="0.25">
      <c r="B476" s="18"/>
      <c r="C476" s="18"/>
      <c r="D476" s="18"/>
      <c r="E476" s="18"/>
      <c r="F476" s="18"/>
      <c r="G476" s="18"/>
      <c r="H476" s="18"/>
      <c r="I476" s="18"/>
      <c r="J476" s="18"/>
      <c r="K476" s="18"/>
      <c r="L476" s="18"/>
      <c r="M476" s="18"/>
      <c r="N476" s="18"/>
      <c r="O476" s="18"/>
    </row>
    <row r="477" spans="2:15" x14ac:dyDescent="0.25">
      <c r="B477" s="18"/>
      <c r="C477" s="18"/>
      <c r="D477" s="18"/>
      <c r="E477" s="18"/>
      <c r="F477" s="18"/>
      <c r="G477" s="18"/>
      <c r="H477" s="18"/>
      <c r="I477" s="18"/>
      <c r="J477" s="18"/>
      <c r="K477" s="18"/>
      <c r="L477" s="18"/>
      <c r="M477" s="18"/>
      <c r="N477" s="18"/>
      <c r="O477" s="18"/>
    </row>
    <row r="478" spans="2:15" x14ac:dyDescent="0.25">
      <c r="B478" s="18"/>
      <c r="C478" s="18"/>
      <c r="D478" s="18"/>
      <c r="E478" s="18"/>
      <c r="F478" s="18"/>
      <c r="G478" s="18"/>
      <c r="H478" s="18"/>
      <c r="I478" s="18"/>
      <c r="J478" s="18"/>
      <c r="K478" s="18"/>
      <c r="L478" s="18"/>
      <c r="M478" s="18"/>
      <c r="N478" s="18"/>
      <c r="O478" s="18"/>
    </row>
    <row r="479" spans="2:15" x14ac:dyDescent="0.25">
      <c r="B479" s="18"/>
      <c r="C479" s="18"/>
      <c r="D479" s="18"/>
      <c r="E479" s="18"/>
      <c r="F479" s="18"/>
      <c r="G479" s="18"/>
      <c r="H479" s="18"/>
      <c r="I479" s="18"/>
      <c r="J479" s="18"/>
      <c r="K479" s="18"/>
      <c r="L479" s="18"/>
      <c r="M479" s="18"/>
      <c r="N479" s="18"/>
      <c r="O479" s="18"/>
    </row>
    <row r="480" spans="2:15" x14ac:dyDescent="0.25">
      <c r="B480" s="18"/>
      <c r="C480" s="18"/>
      <c r="D480" s="18"/>
      <c r="E480" s="18"/>
      <c r="F480" s="18"/>
      <c r="G480" s="18"/>
      <c r="H480" s="18"/>
      <c r="I480" s="18"/>
      <c r="J480" s="18"/>
      <c r="K480" s="18"/>
      <c r="L480" s="18"/>
      <c r="M480" s="18"/>
      <c r="N480" s="18"/>
      <c r="O480" s="18"/>
    </row>
    <row r="481" spans="2:15" x14ac:dyDescent="0.25">
      <c r="B481" s="18"/>
      <c r="C481" s="18"/>
      <c r="D481" s="18"/>
      <c r="E481" s="18"/>
      <c r="F481" s="18"/>
      <c r="G481" s="18"/>
      <c r="H481" s="18"/>
      <c r="I481" s="18"/>
      <c r="J481" s="18"/>
      <c r="K481" s="18"/>
      <c r="L481" s="18"/>
      <c r="M481" s="18"/>
      <c r="N481" s="18"/>
      <c r="O481" s="18"/>
    </row>
    <row r="482" spans="2:15" x14ac:dyDescent="0.25">
      <c r="B482" s="18"/>
      <c r="C482" s="18"/>
      <c r="D482" s="18"/>
      <c r="E482" s="18"/>
      <c r="F482" s="18"/>
      <c r="G482" s="18"/>
      <c r="H482" s="18"/>
      <c r="I482" s="18"/>
      <c r="J482" s="18"/>
      <c r="K482" s="18"/>
      <c r="L482" s="18"/>
      <c r="M482" s="18"/>
      <c r="N482" s="18"/>
      <c r="O482" s="18"/>
    </row>
    <row r="483" spans="2:15" x14ac:dyDescent="0.25">
      <c r="B483" s="18"/>
      <c r="C483" s="18"/>
      <c r="D483" s="18"/>
      <c r="E483" s="18"/>
      <c r="F483" s="18"/>
      <c r="G483" s="18"/>
      <c r="H483" s="18"/>
      <c r="I483" s="18"/>
      <c r="J483" s="18"/>
      <c r="K483" s="18"/>
      <c r="L483" s="18"/>
      <c r="M483" s="18"/>
      <c r="N483" s="18"/>
      <c r="O483" s="18"/>
    </row>
    <row r="484" spans="2:15" x14ac:dyDescent="0.25">
      <c r="B484" s="18"/>
      <c r="C484" s="18"/>
      <c r="D484" s="18"/>
      <c r="E484" s="18"/>
      <c r="F484" s="18"/>
      <c r="G484" s="18"/>
      <c r="H484" s="18"/>
      <c r="I484" s="18"/>
      <c r="J484" s="18"/>
      <c r="K484" s="18"/>
      <c r="L484" s="18"/>
      <c r="M484" s="18"/>
      <c r="N484" s="18"/>
      <c r="O484" s="18"/>
    </row>
    <row r="485" spans="2:15" x14ac:dyDescent="0.25">
      <c r="B485" s="18"/>
      <c r="C485" s="18"/>
      <c r="D485" s="18"/>
      <c r="E485" s="18"/>
      <c r="F485" s="18"/>
      <c r="G485" s="18"/>
      <c r="H485" s="18"/>
      <c r="I485" s="18"/>
      <c r="J485" s="18"/>
      <c r="K485" s="18"/>
      <c r="L485" s="18"/>
      <c r="M485" s="18"/>
      <c r="N485" s="18"/>
      <c r="O485" s="18"/>
    </row>
    <row r="486" spans="2:15" x14ac:dyDescent="0.25">
      <c r="B486" s="18"/>
      <c r="C486" s="18"/>
      <c r="D486" s="18"/>
      <c r="E486" s="18"/>
      <c r="F486" s="18"/>
      <c r="G486" s="18"/>
      <c r="H486" s="18"/>
      <c r="I486" s="18"/>
      <c r="J486" s="18"/>
      <c r="K486" s="18"/>
      <c r="L486" s="18"/>
      <c r="M486" s="18"/>
      <c r="N486" s="18"/>
      <c r="O486" s="18"/>
    </row>
    <row r="487" spans="2:15" x14ac:dyDescent="0.25">
      <c r="B487" s="18"/>
      <c r="C487" s="18"/>
      <c r="D487" s="18"/>
      <c r="E487" s="18"/>
      <c r="F487" s="18"/>
      <c r="G487" s="18"/>
      <c r="H487" s="18"/>
      <c r="I487" s="18"/>
      <c r="J487" s="18"/>
      <c r="K487" s="18"/>
      <c r="L487" s="18"/>
      <c r="M487" s="18"/>
      <c r="N487" s="18"/>
      <c r="O487" s="18"/>
    </row>
    <row r="488" spans="2:15" x14ac:dyDescent="0.25">
      <c r="B488" s="18"/>
      <c r="C488" s="18"/>
      <c r="D488" s="18"/>
      <c r="E488" s="18"/>
      <c r="F488" s="18"/>
      <c r="G488" s="18"/>
      <c r="H488" s="18"/>
      <c r="I488" s="18"/>
      <c r="J488" s="18"/>
      <c r="K488" s="18"/>
      <c r="L488" s="18"/>
      <c r="M488" s="18"/>
      <c r="N488" s="18"/>
      <c r="O488" s="18"/>
    </row>
    <row r="489" spans="2:15" x14ac:dyDescent="0.25">
      <c r="B489" s="18"/>
      <c r="C489" s="18"/>
      <c r="D489" s="18"/>
      <c r="E489" s="18"/>
      <c r="F489" s="18"/>
      <c r="G489" s="18"/>
      <c r="H489" s="18"/>
      <c r="I489" s="18"/>
      <c r="J489" s="18"/>
      <c r="K489" s="18"/>
      <c r="L489" s="18"/>
      <c r="M489" s="18"/>
      <c r="N489" s="18"/>
      <c r="O489" s="18"/>
    </row>
    <row r="490" spans="2:15" x14ac:dyDescent="0.25">
      <c r="B490" s="18"/>
      <c r="C490" s="18"/>
      <c r="D490" s="18"/>
      <c r="E490" s="18"/>
      <c r="F490" s="18"/>
      <c r="G490" s="18"/>
      <c r="H490" s="18"/>
      <c r="I490" s="18"/>
      <c r="J490" s="18"/>
      <c r="K490" s="18"/>
      <c r="L490" s="18"/>
      <c r="M490" s="18"/>
      <c r="N490" s="18"/>
      <c r="O490" s="18"/>
    </row>
    <row r="491" spans="2:15" x14ac:dyDescent="0.25">
      <c r="B491" s="18"/>
      <c r="C491" s="18"/>
      <c r="D491" s="18"/>
      <c r="E491" s="18"/>
      <c r="F491" s="18"/>
      <c r="G491" s="18"/>
      <c r="H491" s="18"/>
      <c r="I491" s="18"/>
      <c r="J491" s="18"/>
      <c r="K491" s="18"/>
      <c r="L491" s="18"/>
      <c r="M491" s="18"/>
      <c r="N491" s="18"/>
      <c r="O491" s="18"/>
    </row>
    <row r="492" spans="2:15" x14ac:dyDescent="0.25">
      <c r="B492" s="18"/>
      <c r="C492" s="18"/>
      <c r="D492" s="18"/>
      <c r="E492" s="18"/>
      <c r="F492" s="18"/>
      <c r="G492" s="18"/>
      <c r="H492" s="18"/>
      <c r="I492" s="18"/>
      <c r="J492" s="18"/>
      <c r="K492" s="18"/>
      <c r="L492" s="18"/>
      <c r="M492" s="18"/>
      <c r="N492" s="18"/>
      <c r="O492" s="18"/>
    </row>
    <row r="493" spans="2:15" x14ac:dyDescent="0.25">
      <c r="B493" s="18"/>
      <c r="C493" s="18"/>
      <c r="D493" s="18"/>
      <c r="E493" s="18"/>
      <c r="F493" s="18"/>
      <c r="G493" s="18"/>
      <c r="H493" s="18"/>
      <c r="I493" s="18"/>
      <c r="J493" s="18"/>
      <c r="K493" s="18"/>
      <c r="L493" s="18"/>
      <c r="M493" s="18"/>
      <c r="N493" s="18"/>
      <c r="O493" s="18"/>
    </row>
    <row r="494" spans="2:15" x14ac:dyDescent="0.25">
      <c r="B494" s="18"/>
      <c r="C494" s="18"/>
      <c r="D494" s="18"/>
      <c r="E494" s="18"/>
      <c r="F494" s="18"/>
      <c r="G494" s="18"/>
      <c r="H494" s="18"/>
      <c r="I494" s="18"/>
      <c r="J494" s="18"/>
      <c r="K494" s="18"/>
      <c r="L494" s="18"/>
      <c r="M494" s="18"/>
      <c r="N494" s="18"/>
      <c r="O494" s="18"/>
    </row>
    <row r="495" spans="2:15" x14ac:dyDescent="0.25">
      <c r="B495" s="18"/>
      <c r="C495" s="18"/>
      <c r="D495" s="18"/>
      <c r="E495" s="18"/>
      <c r="F495" s="18"/>
      <c r="G495" s="18"/>
      <c r="H495" s="18"/>
      <c r="I495" s="18"/>
      <c r="J495" s="18"/>
      <c r="K495" s="18"/>
      <c r="L495" s="18"/>
      <c r="M495" s="18"/>
      <c r="N495" s="18"/>
      <c r="O495" s="18"/>
    </row>
    <row r="496" spans="2:15" x14ac:dyDescent="0.25">
      <c r="B496" s="18"/>
      <c r="C496" s="18"/>
      <c r="D496" s="18"/>
      <c r="E496" s="18"/>
      <c r="F496" s="18"/>
      <c r="G496" s="18"/>
      <c r="H496" s="18"/>
      <c r="I496" s="18"/>
      <c r="J496" s="18"/>
      <c r="K496" s="18"/>
      <c r="L496" s="18"/>
      <c r="M496" s="18"/>
      <c r="N496" s="18"/>
      <c r="O496" s="18"/>
    </row>
    <row r="497" spans="2:15" x14ac:dyDescent="0.25">
      <c r="B497" s="18"/>
      <c r="C497" s="18"/>
      <c r="D497" s="18"/>
      <c r="E497" s="18"/>
      <c r="F497" s="18"/>
      <c r="G497" s="18"/>
      <c r="H497" s="18"/>
      <c r="I497" s="18"/>
      <c r="J497" s="18"/>
      <c r="K497" s="18"/>
      <c r="L497" s="18"/>
      <c r="M497" s="18"/>
      <c r="N497" s="18"/>
      <c r="O497" s="18"/>
    </row>
    <row r="498" spans="2:15" x14ac:dyDescent="0.25">
      <c r="B498" s="18"/>
      <c r="C498" s="18"/>
      <c r="D498" s="18"/>
      <c r="E498" s="18"/>
      <c r="F498" s="18"/>
      <c r="G498" s="18"/>
      <c r="H498" s="18"/>
      <c r="I498" s="18"/>
      <c r="J498" s="18"/>
      <c r="K498" s="18"/>
      <c r="L498" s="18"/>
      <c r="M498" s="18"/>
      <c r="N498" s="18"/>
      <c r="O498" s="18"/>
    </row>
    <row r="499" spans="2:15" x14ac:dyDescent="0.25">
      <c r="B499" s="18"/>
      <c r="C499" s="18"/>
      <c r="D499" s="18"/>
      <c r="E499" s="18"/>
      <c r="F499" s="18"/>
      <c r="G499" s="18"/>
      <c r="H499" s="18"/>
      <c r="I499" s="18"/>
      <c r="J499" s="18"/>
      <c r="K499" s="18"/>
      <c r="L499" s="18"/>
      <c r="M499" s="18"/>
      <c r="N499" s="18"/>
      <c r="O499" s="18"/>
    </row>
    <row r="500" spans="2:15" x14ac:dyDescent="0.25">
      <c r="B500" s="18"/>
      <c r="C500" s="18"/>
      <c r="D500" s="18"/>
      <c r="E500" s="18"/>
      <c r="F500" s="18"/>
      <c r="G500" s="18"/>
      <c r="H500" s="18"/>
      <c r="I500" s="18"/>
      <c r="J500" s="18"/>
      <c r="K500" s="18"/>
      <c r="L500" s="18"/>
      <c r="M500" s="18"/>
      <c r="N500" s="18"/>
      <c r="O500" s="18"/>
    </row>
    <row r="501" spans="2:15" x14ac:dyDescent="0.25">
      <c r="B501" s="18"/>
      <c r="C501" s="18"/>
      <c r="D501" s="18"/>
      <c r="E501" s="18"/>
      <c r="F501" s="18"/>
      <c r="G501" s="18"/>
      <c r="H501" s="18"/>
      <c r="I501" s="18"/>
      <c r="J501" s="18"/>
      <c r="K501" s="18"/>
      <c r="L501" s="18"/>
      <c r="M501" s="18"/>
      <c r="N501" s="18"/>
      <c r="O501" s="18"/>
    </row>
    <row r="502" spans="2:15" x14ac:dyDescent="0.25">
      <c r="B502" s="18"/>
      <c r="C502" s="18"/>
      <c r="D502" s="18"/>
      <c r="E502" s="18"/>
      <c r="F502" s="18"/>
      <c r="G502" s="18"/>
      <c r="H502" s="18"/>
      <c r="I502" s="18"/>
      <c r="J502" s="18"/>
      <c r="K502" s="18"/>
      <c r="L502" s="18"/>
      <c r="M502" s="18"/>
      <c r="N502" s="18"/>
      <c r="O502" s="18"/>
    </row>
    <row r="503" spans="2:15" x14ac:dyDescent="0.25">
      <c r="B503" s="18"/>
      <c r="C503" s="18"/>
      <c r="D503" s="18"/>
      <c r="E503" s="18"/>
      <c r="F503" s="18"/>
      <c r="G503" s="18"/>
      <c r="H503" s="18"/>
      <c r="I503" s="18"/>
      <c r="J503" s="18"/>
      <c r="K503" s="18"/>
      <c r="L503" s="18"/>
      <c r="M503" s="18"/>
      <c r="N503" s="18"/>
      <c r="O503" s="18"/>
    </row>
    <row r="504" spans="2:15" x14ac:dyDescent="0.25">
      <c r="B504" s="18"/>
      <c r="C504" s="18"/>
      <c r="D504" s="18"/>
      <c r="E504" s="18"/>
      <c r="F504" s="18"/>
      <c r="G504" s="18"/>
      <c r="H504" s="18"/>
      <c r="I504" s="18"/>
      <c r="J504" s="18"/>
      <c r="K504" s="18"/>
      <c r="L504" s="18"/>
      <c r="M504" s="18"/>
      <c r="N504" s="18"/>
      <c r="O504" s="18"/>
    </row>
    <row r="505" spans="2:15" x14ac:dyDescent="0.25">
      <c r="B505" s="18"/>
      <c r="C505" s="18"/>
      <c r="D505" s="18"/>
      <c r="E505" s="18"/>
      <c r="F505" s="18"/>
      <c r="G505" s="18"/>
      <c r="H505" s="18"/>
      <c r="I505" s="18"/>
      <c r="J505" s="18"/>
      <c r="K505" s="18"/>
      <c r="L505" s="18"/>
      <c r="M505" s="18"/>
      <c r="N505" s="18"/>
      <c r="O505" s="18"/>
    </row>
    <row r="506" spans="2:15" x14ac:dyDescent="0.25">
      <c r="B506" s="18"/>
      <c r="C506" s="18"/>
      <c r="D506" s="18"/>
      <c r="E506" s="18"/>
      <c r="F506" s="18"/>
      <c r="G506" s="18"/>
      <c r="H506" s="18"/>
      <c r="I506" s="18"/>
      <c r="J506" s="18"/>
      <c r="K506" s="18"/>
      <c r="L506" s="18"/>
      <c r="M506" s="18"/>
      <c r="N506" s="18"/>
      <c r="O506" s="18"/>
    </row>
    <row r="507" spans="2:15" x14ac:dyDescent="0.25">
      <c r="B507" s="18"/>
      <c r="C507" s="18"/>
      <c r="D507" s="18"/>
      <c r="E507" s="18"/>
      <c r="F507" s="18"/>
      <c r="G507" s="18"/>
      <c r="H507" s="18"/>
      <c r="I507" s="18"/>
      <c r="J507" s="18"/>
      <c r="K507" s="18"/>
      <c r="L507" s="18"/>
      <c r="M507" s="18"/>
      <c r="N507" s="18"/>
      <c r="O507" s="18"/>
    </row>
  </sheetData>
  <mergeCells count="19">
    <mergeCell ref="B9:B12"/>
    <mergeCell ref="D9:M9"/>
    <mergeCell ref="D10:M10"/>
    <mergeCell ref="D11:M11"/>
    <mergeCell ref="D12:M12"/>
    <mergeCell ref="A1:N1"/>
    <mergeCell ref="A2:N2"/>
    <mergeCell ref="D4:M4"/>
    <mergeCell ref="D5:M5"/>
    <mergeCell ref="D6:M6"/>
    <mergeCell ref="C27:M27"/>
    <mergeCell ref="C32:M32"/>
    <mergeCell ref="B13:B18"/>
    <mergeCell ref="D13:M13"/>
    <mergeCell ref="D14:M14"/>
    <mergeCell ref="D15:M15"/>
    <mergeCell ref="D16:M16"/>
    <mergeCell ref="D17:M17"/>
    <mergeCell ref="D18:M18"/>
  </mergeCells>
  <pageMargins left="0.25" right="0.25" top="0.5" bottom="0.5" header="0.3" footer="0.3"/>
  <pageSetup orientation="landscape" horizontalDpi="1200" verticalDpi="1200" r:id="rId1"/>
  <headerFooter>
    <oddFooter>Page &amp;P&amp;R&amp;F</oddFooter>
  </headerFooter>
  <rowBreaks count="1" manualBreakCount="1">
    <brk id="2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election activeCell="C5" sqref="C5"/>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82"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17" t="s">
        <v>227</v>
      </c>
      <c r="D3" s="217" t="s">
        <v>9</v>
      </c>
    </row>
    <row r="4" spans="1:38" ht="15" x14ac:dyDescent="0.2">
      <c r="C4" s="228">
        <v>1</v>
      </c>
      <c r="D4" s="435" t="s">
        <v>546</v>
      </c>
      <c r="E4" s="436"/>
      <c r="F4" s="436"/>
      <c r="G4" s="436"/>
      <c r="H4" s="436"/>
      <c r="I4" s="436"/>
      <c r="J4" s="436"/>
      <c r="K4" s="436"/>
      <c r="L4" s="436"/>
    </row>
    <row r="5" spans="1:38" ht="15" x14ac:dyDescent="0.2">
      <c r="C5" s="228"/>
      <c r="D5" s="435"/>
      <c r="E5" s="436"/>
      <c r="F5" s="436"/>
      <c r="G5" s="436"/>
      <c r="H5" s="436"/>
      <c r="I5" s="436"/>
      <c r="J5" s="436"/>
      <c r="K5" s="436"/>
      <c r="L5" s="436"/>
    </row>
    <row r="6" spans="1:38" ht="15" x14ac:dyDescent="0.2">
      <c r="C6" s="228"/>
      <c r="D6" s="435"/>
      <c r="E6" s="436"/>
      <c r="F6" s="436"/>
      <c r="G6" s="436"/>
      <c r="H6" s="436"/>
      <c r="I6" s="436"/>
      <c r="J6" s="436"/>
      <c r="K6" s="436"/>
      <c r="L6" s="436"/>
    </row>
    <row r="7" spans="1:38" ht="15" x14ac:dyDescent="0.2">
      <c r="C7" s="228"/>
      <c r="D7" s="435"/>
      <c r="E7" s="436"/>
      <c r="F7" s="436"/>
      <c r="G7" s="436"/>
      <c r="H7" s="436"/>
      <c r="I7" s="436"/>
      <c r="J7" s="436"/>
      <c r="K7" s="436"/>
      <c r="L7" s="436"/>
    </row>
    <row r="8" spans="1:38" ht="15" x14ac:dyDescent="0.2">
      <c r="C8" s="228"/>
      <c r="D8" s="435"/>
      <c r="E8" s="436"/>
      <c r="F8" s="436"/>
      <c r="G8" s="436"/>
      <c r="H8" s="436"/>
      <c r="I8" s="436"/>
      <c r="J8" s="436"/>
      <c r="K8" s="436"/>
      <c r="L8" s="436"/>
    </row>
    <row r="9" spans="1:38" ht="15" x14ac:dyDescent="0.2">
      <c r="C9" s="228"/>
      <c r="D9" s="435"/>
      <c r="E9" s="436"/>
      <c r="F9" s="436"/>
      <c r="G9" s="436"/>
      <c r="H9" s="436"/>
      <c r="I9" s="436"/>
      <c r="J9" s="436"/>
      <c r="K9" s="436"/>
      <c r="L9" s="436"/>
    </row>
    <row r="10" spans="1:38" ht="15" x14ac:dyDescent="0.2">
      <c r="C10" s="228"/>
      <c r="D10" s="435"/>
      <c r="E10" s="436"/>
      <c r="F10" s="436"/>
      <c r="G10" s="436"/>
      <c r="H10" s="436"/>
      <c r="I10" s="436"/>
      <c r="J10" s="436"/>
      <c r="K10" s="436"/>
      <c r="L10" s="436"/>
    </row>
    <row r="11" spans="1:38" ht="15" x14ac:dyDescent="0.2">
      <c r="C11" s="228"/>
      <c r="D11" s="435"/>
      <c r="E11" s="436"/>
      <c r="F11" s="436"/>
      <c r="G11" s="436"/>
      <c r="H11" s="436"/>
      <c r="I11" s="436"/>
      <c r="J11" s="436"/>
      <c r="K11" s="436"/>
      <c r="L11" s="436"/>
    </row>
    <row r="12" spans="1:38" ht="15" x14ac:dyDescent="0.2">
      <c r="C12" s="228"/>
      <c r="D12" s="435"/>
      <c r="E12" s="436"/>
      <c r="F12" s="436"/>
      <c r="G12" s="436"/>
      <c r="H12" s="436"/>
      <c r="I12" s="436"/>
      <c r="J12" s="436"/>
      <c r="K12" s="436"/>
      <c r="L12" s="436"/>
    </row>
    <row r="13" spans="1:38" ht="15" x14ac:dyDescent="0.2">
      <c r="C13" s="228"/>
      <c r="D13" s="435"/>
      <c r="E13" s="436"/>
      <c r="F13" s="436"/>
      <c r="G13" s="436"/>
      <c r="H13" s="436"/>
      <c r="I13" s="436"/>
      <c r="J13" s="436"/>
      <c r="K13" s="436"/>
      <c r="L13" s="436"/>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20" sqref="L20"/>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22"/>
  <sheetViews>
    <sheetView workbookViewId="0">
      <selection activeCell="Z1" sqref="Z1:XFD1048576"/>
    </sheetView>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307" t="s">
        <v>0</v>
      </c>
      <c r="C1" s="307"/>
      <c r="D1" s="307"/>
      <c r="E1" s="307"/>
      <c r="F1" s="307"/>
      <c r="G1" s="307"/>
      <c r="H1" s="307"/>
      <c r="I1" s="307"/>
      <c r="J1" s="307"/>
      <c r="K1" s="307"/>
      <c r="L1" s="307"/>
      <c r="M1" s="307"/>
      <c r="N1" s="307"/>
      <c r="O1" s="307"/>
      <c r="P1" s="307"/>
      <c r="Q1" s="307"/>
      <c r="R1" s="2"/>
      <c r="S1" s="2"/>
      <c r="T1" s="2"/>
      <c r="U1" s="2"/>
      <c r="V1" s="2"/>
      <c r="W1" s="2"/>
      <c r="X1" s="2"/>
      <c r="Y1" s="2"/>
    </row>
    <row r="2" spans="1:25" ht="20.25" x14ac:dyDescent="0.3">
      <c r="A2" s="2"/>
      <c r="B2" s="307" t="s">
        <v>39</v>
      </c>
      <c r="C2" s="307"/>
      <c r="D2" s="307"/>
      <c r="E2" s="307"/>
      <c r="F2" s="307"/>
      <c r="G2" s="307"/>
      <c r="H2" s="307"/>
      <c r="I2" s="307"/>
      <c r="J2" s="307"/>
      <c r="K2" s="307"/>
      <c r="L2" s="307"/>
      <c r="M2" s="307"/>
      <c r="N2" s="307"/>
      <c r="O2" s="307"/>
      <c r="P2" s="307"/>
      <c r="Q2" s="307"/>
      <c r="R2" s="2"/>
      <c r="S2" s="2"/>
      <c r="T2" s="2"/>
      <c r="U2" s="2"/>
      <c r="V2" s="2"/>
      <c r="W2" s="2"/>
      <c r="X2" s="2"/>
      <c r="Y2" s="2"/>
    </row>
    <row r="3" spans="1:25" ht="5.25" customHeight="1" x14ac:dyDescent="0.25">
      <c r="A3" s="2"/>
      <c r="B3" s="9"/>
      <c r="C3" s="2"/>
      <c r="D3" s="2"/>
      <c r="E3" s="2"/>
      <c r="F3" s="2"/>
      <c r="G3" s="2"/>
      <c r="H3" s="2"/>
      <c r="I3" s="2"/>
      <c r="J3" s="2"/>
      <c r="K3" s="2"/>
      <c r="L3" s="2"/>
      <c r="M3" s="2"/>
      <c r="N3" s="2"/>
      <c r="O3" s="2"/>
      <c r="P3" s="2"/>
      <c r="Q3" s="2"/>
      <c r="R3" s="2"/>
      <c r="S3" s="2"/>
      <c r="T3" s="2"/>
      <c r="U3" s="2"/>
      <c r="V3" s="2"/>
      <c r="W3" s="2"/>
      <c r="X3" s="2"/>
      <c r="Y3" s="2"/>
    </row>
    <row r="4" spans="1:25" ht="15.75" thickBot="1" x14ac:dyDescent="0.3">
      <c r="A4" s="2"/>
      <c r="B4" s="330" t="s">
        <v>40</v>
      </c>
      <c r="C4" s="330"/>
      <c r="D4" s="22" t="s">
        <v>229</v>
      </c>
      <c r="E4" s="23"/>
      <c r="F4" s="2"/>
      <c r="G4" s="2"/>
      <c r="H4" s="2"/>
      <c r="I4" s="2"/>
      <c r="J4" s="2"/>
      <c r="K4" s="2"/>
      <c r="L4" s="2"/>
      <c r="M4" s="2"/>
      <c r="N4" s="2"/>
      <c r="O4" s="2"/>
      <c r="P4" s="2"/>
      <c r="Q4" s="2"/>
      <c r="R4" s="2"/>
      <c r="S4" s="2"/>
      <c r="T4" s="2"/>
      <c r="U4" s="2"/>
      <c r="V4" s="2"/>
      <c r="W4" s="2"/>
      <c r="X4" s="2"/>
      <c r="Y4" s="2"/>
    </row>
    <row r="5" spans="1:25" ht="15.75" thickBot="1" x14ac:dyDescent="0.3">
      <c r="A5" s="2"/>
      <c r="B5" s="330" t="s">
        <v>41</v>
      </c>
      <c r="C5" s="330"/>
      <c r="D5" s="24">
        <v>1</v>
      </c>
      <c r="E5" s="25" t="s">
        <v>42</v>
      </c>
      <c r="F5" s="26" t="s">
        <v>43</v>
      </c>
      <c r="G5" s="341" t="s">
        <v>501</v>
      </c>
      <c r="H5" s="341"/>
      <c r="I5" s="341"/>
      <c r="J5" s="341"/>
      <c r="K5" s="27"/>
      <c r="L5" s="27"/>
      <c r="M5" s="28" t="s">
        <v>17</v>
      </c>
      <c r="N5" s="29" t="str">
        <f>DQI!I11</f>
        <v>2,2,1,1,1</v>
      </c>
      <c r="O5" s="30"/>
      <c r="P5" s="18" t="s">
        <v>44</v>
      </c>
      <c r="Q5" s="2"/>
      <c r="R5" s="2"/>
      <c r="S5" s="2"/>
      <c r="T5" s="2"/>
      <c r="U5" s="2"/>
      <c r="V5" s="2"/>
      <c r="W5" s="2"/>
      <c r="X5" s="2"/>
      <c r="Y5" s="2"/>
    </row>
    <row r="6" spans="1:25" ht="27.75" customHeight="1" x14ac:dyDescent="0.25">
      <c r="A6" s="2"/>
      <c r="B6" s="342" t="s">
        <v>45</v>
      </c>
      <c r="C6" s="343"/>
      <c r="D6" s="344" t="s">
        <v>549</v>
      </c>
      <c r="E6" s="345"/>
      <c r="F6" s="345"/>
      <c r="G6" s="345"/>
      <c r="H6" s="345"/>
      <c r="I6" s="345"/>
      <c r="J6" s="345"/>
      <c r="K6" s="345"/>
      <c r="L6" s="345"/>
      <c r="M6" s="345"/>
      <c r="N6" s="345"/>
      <c r="O6" s="346"/>
      <c r="P6" s="31"/>
      <c r="Q6" s="2"/>
      <c r="R6" s="2"/>
      <c r="S6" s="2"/>
      <c r="T6" s="2"/>
      <c r="U6" s="2"/>
      <c r="V6" s="2"/>
      <c r="W6" s="2"/>
      <c r="X6" s="2"/>
      <c r="Y6" s="2"/>
    </row>
    <row r="7" spans="1:25" ht="15.75" thickBot="1" x14ac:dyDescent="0.3">
      <c r="A7" s="2"/>
      <c r="B7" s="9"/>
      <c r="C7" s="2"/>
      <c r="D7" s="2"/>
      <c r="E7" s="2"/>
      <c r="F7" s="2"/>
      <c r="G7" s="2"/>
      <c r="H7" s="2"/>
      <c r="I7" s="2"/>
      <c r="J7" s="2"/>
      <c r="K7" s="2"/>
      <c r="L7" s="2"/>
      <c r="M7" s="2"/>
      <c r="N7" s="2"/>
      <c r="O7" s="2"/>
      <c r="P7" s="2"/>
      <c r="Q7" s="2"/>
      <c r="R7" s="2"/>
      <c r="S7" s="2"/>
      <c r="T7" s="2"/>
      <c r="U7" s="2"/>
      <c r="V7" s="2"/>
      <c r="W7" s="2"/>
      <c r="X7" s="2"/>
      <c r="Y7" s="2"/>
    </row>
    <row r="8" spans="1:25" ht="15.75" thickBot="1" x14ac:dyDescent="0.3">
      <c r="A8" s="32"/>
      <c r="B8" s="324" t="s">
        <v>46</v>
      </c>
      <c r="C8" s="325"/>
      <c r="D8" s="325"/>
      <c r="E8" s="325"/>
      <c r="F8" s="325"/>
      <c r="G8" s="325"/>
      <c r="H8" s="325"/>
      <c r="I8" s="325"/>
      <c r="J8" s="325"/>
      <c r="K8" s="325"/>
      <c r="L8" s="325"/>
      <c r="M8" s="325"/>
      <c r="N8" s="325"/>
      <c r="O8" s="325"/>
      <c r="P8" s="326"/>
      <c r="Q8" s="32"/>
      <c r="R8" s="32"/>
      <c r="S8" s="32"/>
      <c r="T8" s="32"/>
      <c r="U8" s="32"/>
      <c r="V8" s="32"/>
      <c r="W8" s="32"/>
      <c r="X8" s="32"/>
      <c r="Y8" s="32"/>
    </row>
    <row r="9" spans="1:25" x14ac:dyDescent="0.25">
      <c r="A9" s="2"/>
      <c r="B9" s="9"/>
      <c r="C9" s="2"/>
      <c r="D9" s="2"/>
      <c r="E9" s="2"/>
      <c r="F9" s="2"/>
      <c r="G9" s="2"/>
      <c r="H9" s="2"/>
      <c r="I9" s="2"/>
      <c r="J9" s="2"/>
      <c r="K9" s="2"/>
      <c r="L9" s="2"/>
      <c r="M9" s="2"/>
      <c r="N9" s="2"/>
      <c r="O9" s="2"/>
      <c r="P9" s="2"/>
      <c r="Q9" s="2"/>
      <c r="R9" s="2"/>
      <c r="S9" s="2"/>
      <c r="T9" s="2"/>
      <c r="U9" s="2"/>
      <c r="V9" s="2"/>
      <c r="W9" s="2"/>
      <c r="X9" s="2"/>
      <c r="Y9" s="2"/>
    </row>
    <row r="10" spans="1:25" x14ac:dyDescent="0.25">
      <c r="A10" s="2"/>
      <c r="B10" s="330" t="s">
        <v>47</v>
      </c>
      <c r="C10" s="330"/>
      <c r="D10" s="347" t="s">
        <v>502</v>
      </c>
      <c r="E10" s="348"/>
      <c r="F10" s="2"/>
      <c r="G10" s="33" t="s">
        <v>48</v>
      </c>
      <c r="H10" s="34"/>
      <c r="I10" s="34"/>
      <c r="J10" s="34"/>
      <c r="K10" s="34"/>
      <c r="L10" s="34"/>
      <c r="M10" s="34"/>
      <c r="N10" s="34"/>
      <c r="O10" s="35"/>
      <c r="P10" s="2"/>
      <c r="Q10" s="2"/>
      <c r="R10" s="2"/>
      <c r="S10" s="2"/>
      <c r="T10" s="2"/>
      <c r="U10" s="2"/>
      <c r="V10" s="2"/>
      <c r="W10" s="2"/>
      <c r="X10" s="2"/>
      <c r="Y10" s="2"/>
    </row>
    <row r="11" spans="1:25" x14ac:dyDescent="0.25">
      <c r="A11" s="2"/>
      <c r="B11" s="349" t="s">
        <v>49</v>
      </c>
      <c r="C11" s="350"/>
      <c r="D11" s="327" t="s">
        <v>547</v>
      </c>
      <c r="E11" s="348"/>
      <c r="F11" s="2"/>
      <c r="G11" s="36" t="str">
        <f>CONCATENATE("Reference Flow: ",D5," ",E5," of ",G5)</f>
        <v>Reference Flow: 1 kg of FT Gasoline</v>
      </c>
      <c r="H11" s="37"/>
      <c r="I11" s="37"/>
      <c r="J11" s="37"/>
      <c r="K11" s="37"/>
      <c r="L11" s="37"/>
      <c r="M11" s="37"/>
      <c r="N11" s="37"/>
      <c r="O11" s="38"/>
      <c r="P11" s="2"/>
      <c r="Q11" s="2"/>
      <c r="R11" s="2"/>
      <c r="S11" s="2"/>
      <c r="T11" s="2"/>
      <c r="U11" s="2"/>
      <c r="V11" s="2"/>
      <c r="W11" s="2"/>
      <c r="X11" s="2"/>
      <c r="Y11" s="2"/>
    </row>
    <row r="12" spans="1:25" x14ac:dyDescent="0.25">
      <c r="A12" s="2"/>
      <c r="B12" s="330" t="s">
        <v>50</v>
      </c>
      <c r="C12" s="330"/>
      <c r="D12" s="331" t="s">
        <v>503</v>
      </c>
      <c r="E12" s="331"/>
      <c r="F12" s="2"/>
      <c r="G12" s="36"/>
      <c r="H12" s="37"/>
      <c r="I12" s="37"/>
      <c r="J12" s="37"/>
      <c r="K12" s="37"/>
      <c r="L12" s="37"/>
      <c r="M12" s="37"/>
      <c r="N12" s="37"/>
      <c r="O12" s="38"/>
      <c r="P12" s="2"/>
      <c r="Q12" s="2"/>
      <c r="R12" s="2"/>
      <c r="S12" s="2"/>
      <c r="T12" s="2"/>
      <c r="U12" s="2"/>
      <c r="V12" s="2"/>
      <c r="W12" s="2"/>
      <c r="X12" s="2"/>
      <c r="Y12" s="2"/>
    </row>
    <row r="13" spans="1:25" ht="12.75" customHeight="1" x14ac:dyDescent="0.25">
      <c r="A13" s="2"/>
      <c r="B13" s="330" t="s">
        <v>51</v>
      </c>
      <c r="C13" s="330"/>
      <c r="D13" s="331" t="s">
        <v>108</v>
      </c>
      <c r="E13" s="331"/>
      <c r="F13" s="2"/>
      <c r="G13" s="332" t="s">
        <v>548</v>
      </c>
      <c r="H13" s="333"/>
      <c r="I13" s="333"/>
      <c r="J13" s="333"/>
      <c r="K13" s="333"/>
      <c r="L13" s="333"/>
      <c r="M13" s="333"/>
      <c r="N13" s="333"/>
      <c r="O13" s="334"/>
      <c r="P13" s="2"/>
      <c r="Q13" s="2"/>
      <c r="R13" s="2"/>
      <c r="S13" s="2"/>
      <c r="T13" s="2"/>
      <c r="U13" s="2"/>
      <c r="V13" s="2"/>
      <c r="W13" s="2"/>
      <c r="X13" s="2"/>
      <c r="Y13" s="2"/>
    </row>
    <row r="14" spans="1:25" x14ac:dyDescent="0.25">
      <c r="A14" s="2"/>
      <c r="B14" s="330" t="s">
        <v>52</v>
      </c>
      <c r="C14" s="330"/>
      <c r="D14" s="331" t="s">
        <v>101</v>
      </c>
      <c r="E14" s="331"/>
      <c r="F14" s="2"/>
      <c r="G14" s="332"/>
      <c r="H14" s="333"/>
      <c r="I14" s="333"/>
      <c r="J14" s="333"/>
      <c r="K14" s="333"/>
      <c r="L14" s="333"/>
      <c r="M14" s="333"/>
      <c r="N14" s="333"/>
      <c r="O14" s="334"/>
      <c r="P14" s="2"/>
      <c r="Q14" s="2"/>
      <c r="R14" s="2"/>
      <c r="S14" s="2"/>
      <c r="T14" s="2"/>
      <c r="U14" s="2"/>
      <c r="V14" s="2"/>
      <c r="W14" s="2"/>
      <c r="X14" s="2"/>
      <c r="Y14" s="2"/>
    </row>
    <row r="15" spans="1:25" x14ac:dyDescent="0.25">
      <c r="A15" s="2"/>
      <c r="B15" s="330" t="s">
        <v>53</v>
      </c>
      <c r="C15" s="330"/>
      <c r="D15" s="331" t="s">
        <v>230</v>
      </c>
      <c r="E15" s="331"/>
      <c r="F15" s="2"/>
      <c r="G15" s="332"/>
      <c r="H15" s="333"/>
      <c r="I15" s="333"/>
      <c r="J15" s="333"/>
      <c r="K15" s="333"/>
      <c r="L15" s="333"/>
      <c r="M15" s="333"/>
      <c r="N15" s="333"/>
      <c r="O15" s="334"/>
      <c r="P15" s="2"/>
      <c r="Q15" s="2"/>
      <c r="R15" s="2"/>
      <c r="S15" s="2"/>
      <c r="T15" s="2"/>
      <c r="U15" s="2"/>
      <c r="V15" s="2"/>
      <c r="W15" s="2"/>
      <c r="X15" s="2"/>
      <c r="Y15" s="2"/>
    </row>
    <row r="16" spans="1:25" x14ac:dyDescent="0.25">
      <c r="A16" s="2"/>
      <c r="B16" s="330" t="s">
        <v>54</v>
      </c>
      <c r="C16" s="330"/>
      <c r="D16" s="331" t="s">
        <v>97</v>
      </c>
      <c r="E16" s="331"/>
      <c r="F16" s="2"/>
      <c r="G16" s="332"/>
      <c r="H16" s="333"/>
      <c r="I16" s="333"/>
      <c r="J16" s="333"/>
      <c r="K16" s="333"/>
      <c r="L16" s="333"/>
      <c r="M16" s="333"/>
      <c r="N16" s="333"/>
      <c r="O16" s="334"/>
      <c r="P16" s="2"/>
      <c r="Q16" s="2"/>
      <c r="R16" s="2"/>
      <c r="S16" s="2"/>
      <c r="T16" s="2"/>
      <c r="U16" s="2"/>
      <c r="V16" s="2"/>
      <c r="W16" s="2"/>
      <c r="X16" s="2"/>
      <c r="Y16" s="2"/>
    </row>
    <row r="17" spans="1:25" ht="23.45" customHeight="1" x14ac:dyDescent="0.25">
      <c r="A17" s="2"/>
      <c r="B17" s="335" t="s">
        <v>55</v>
      </c>
      <c r="C17" s="336"/>
      <c r="D17" s="337"/>
      <c r="E17" s="337"/>
      <c r="F17" s="2"/>
      <c r="G17" s="39" t="s">
        <v>56</v>
      </c>
      <c r="H17" s="40"/>
      <c r="I17" s="40"/>
      <c r="J17" s="40"/>
      <c r="K17" s="40"/>
      <c r="L17" s="40"/>
      <c r="M17" s="40"/>
      <c r="N17" s="40"/>
      <c r="O17" s="41"/>
      <c r="P17" s="2"/>
      <c r="Q17" s="2"/>
      <c r="R17" s="2"/>
      <c r="S17" s="2"/>
      <c r="T17" s="2"/>
      <c r="U17" s="2"/>
      <c r="V17" s="2"/>
      <c r="W17" s="2"/>
      <c r="X17" s="2"/>
      <c r="Y17" s="2"/>
    </row>
    <row r="18" spans="1:25" x14ac:dyDescent="0.25">
      <c r="A18" s="2"/>
      <c r="B18" s="9"/>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9"/>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32"/>
      <c r="B20" s="324" t="s">
        <v>57</v>
      </c>
      <c r="C20" s="325"/>
      <c r="D20" s="325"/>
      <c r="E20" s="325"/>
      <c r="F20" s="325"/>
      <c r="G20" s="325"/>
      <c r="H20" s="325"/>
      <c r="I20" s="325"/>
      <c r="J20" s="325"/>
      <c r="K20" s="325"/>
      <c r="L20" s="325"/>
      <c r="M20" s="325"/>
      <c r="N20" s="325"/>
      <c r="O20" s="325"/>
      <c r="P20" s="326"/>
      <c r="Q20" s="32"/>
      <c r="R20" s="32"/>
      <c r="S20" s="32"/>
      <c r="T20" s="32"/>
      <c r="U20" s="32"/>
      <c r="V20" s="32"/>
      <c r="W20" s="32"/>
      <c r="X20" s="32"/>
      <c r="Y20" s="32"/>
    </row>
    <row r="21" spans="1:25" x14ac:dyDescent="0.25">
      <c r="A21" s="2"/>
      <c r="B21" s="9"/>
      <c r="C21" s="2"/>
      <c r="D21" s="2"/>
      <c r="E21" s="2"/>
      <c r="F21" s="2"/>
      <c r="G21" s="42" t="s">
        <v>58</v>
      </c>
      <c r="H21" s="2"/>
      <c r="I21" s="2"/>
      <c r="J21" s="2"/>
      <c r="K21" s="2"/>
      <c r="L21" s="2"/>
      <c r="M21" s="2"/>
      <c r="N21" s="2"/>
      <c r="O21" s="2"/>
      <c r="P21" s="2"/>
      <c r="Q21" s="2"/>
      <c r="R21" s="2"/>
      <c r="S21" s="2"/>
      <c r="T21" s="2"/>
      <c r="U21" s="2"/>
      <c r="V21" s="2"/>
      <c r="W21" s="2"/>
      <c r="X21" s="2"/>
      <c r="Y21" s="2"/>
    </row>
    <row r="22" spans="1:25" x14ac:dyDescent="0.25">
      <c r="A22" s="2"/>
      <c r="B22" s="9"/>
      <c r="C22" s="43" t="s">
        <v>59</v>
      </c>
      <c r="D22" s="43" t="s">
        <v>60</v>
      </c>
      <c r="E22" s="43" t="s">
        <v>61</v>
      </c>
      <c r="F22" s="43" t="s">
        <v>62</v>
      </c>
      <c r="G22" s="43" t="s">
        <v>63</v>
      </c>
      <c r="H22" s="43" t="s">
        <v>64</v>
      </c>
      <c r="I22" s="43" t="s">
        <v>65</v>
      </c>
      <c r="J22" s="338" t="s">
        <v>66</v>
      </c>
      <c r="K22" s="339"/>
      <c r="L22" s="339"/>
      <c r="M22" s="339"/>
      <c r="N22" s="339"/>
      <c r="O22" s="339"/>
      <c r="P22" s="340"/>
      <c r="Q22" s="2"/>
      <c r="R22" s="2"/>
      <c r="S22" s="2"/>
      <c r="T22" s="2"/>
      <c r="U22" s="2"/>
      <c r="V22" s="2"/>
      <c r="W22" s="2"/>
      <c r="X22" s="2"/>
      <c r="Y22" s="2"/>
    </row>
    <row r="23" spans="1:25" x14ac:dyDescent="0.25">
      <c r="A23" s="2"/>
      <c r="B23" s="18">
        <f t="shared" ref="B23:B28" si="0">LEN(C23)</f>
        <v>3</v>
      </c>
      <c r="C23" s="44" t="s">
        <v>441</v>
      </c>
      <c r="D23" s="45"/>
      <c r="E23" s="100">
        <f>PS!C7</f>
        <v>4.7756617410525886</v>
      </c>
      <c r="F23" s="47"/>
      <c r="G23" s="48"/>
      <c r="H23" s="49" t="s">
        <v>448</v>
      </c>
      <c r="I23" s="47">
        <v>1</v>
      </c>
      <c r="J23" s="327" t="s">
        <v>478</v>
      </c>
      <c r="K23" s="328"/>
      <c r="L23" s="328"/>
      <c r="M23" s="328"/>
      <c r="N23" s="328"/>
      <c r="O23" s="328"/>
      <c r="P23" s="329"/>
      <c r="Q23" s="2"/>
      <c r="R23" s="2"/>
      <c r="S23" s="2"/>
      <c r="T23" s="2"/>
      <c r="U23" s="2"/>
      <c r="V23" s="2"/>
      <c r="W23" s="2"/>
      <c r="X23" s="2"/>
      <c r="Y23" s="2"/>
    </row>
    <row r="24" spans="1:25" x14ac:dyDescent="0.25">
      <c r="A24" s="2"/>
      <c r="B24" s="18">
        <f t="shared" si="0"/>
        <v>11</v>
      </c>
      <c r="C24" s="274" t="s">
        <v>252</v>
      </c>
      <c r="D24" s="45"/>
      <c r="E24" s="100">
        <f>PS!C8</f>
        <v>0</v>
      </c>
      <c r="F24" s="47"/>
      <c r="G24" s="48"/>
      <c r="H24" s="49" t="s">
        <v>448</v>
      </c>
      <c r="I24" s="47">
        <v>1</v>
      </c>
      <c r="J24" s="327" t="s">
        <v>479</v>
      </c>
      <c r="K24" s="328"/>
      <c r="L24" s="328"/>
      <c r="M24" s="328"/>
      <c r="N24" s="328"/>
      <c r="O24" s="328"/>
      <c r="P24" s="329"/>
      <c r="Q24" s="2"/>
      <c r="R24" s="2"/>
      <c r="S24" s="2"/>
      <c r="T24" s="2"/>
      <c r="U24" s="2"/>
      <c r="V24" s="2"/>
      <c r="W24" s="2"/>
      <c r="X24" s="2"/>
      <c r="Y24" s="2"/>
    </row>
    <row r="25" spans="1:25" x14ac:dyDescent="0.25">
      <c r="A25" s="2"/>
      <c r="B25" s="18">
        <f t="shared" si="0"/>
        <v>7</v>
      </c>
      <c r="C25" s="274" t="s">
        <v>474</v>
      </c>
      <c r="D25" s="45"/>
      <c r="E25" s="100">
        <f>PS!C9</f>
        <v>7.8173954159954206E-2</v>
      </c>
      <c r="F25" s="47"/>
      <c r="G25" s="48"/>
      <c r="H25" s="49" t="s">
        <v>448</v>
      </c>
      <c r="I25" s="47">
        <v>1</v>
      </c>
      <c r="J25" s="327" t="s">
        <v>480</v>
      </c>
      <c r="K25" s="328"/>
      <c r="L25" s="328"/>
      <c r="M25" s="328"/>
      <c r="N25" s="328"/>
      <c r="O25" s="328"/>
      <c r="P25" s="329"/>
      <c r="Q25" s="2"/>
      <c r="R25" s="2"/>
      <c r="S25" s="2"/>
      <c r="T25" s="2"/>
      <c r="U25" s="2"/>
      <c r="V25" s="2"/>
      <c r="W25" s="2"/>
      <c r="X25" s="2"/>
      <c r="Y25" s="2"/>
    </row>
    <row r="26" spans="1:25" x14ac:dyDescent="0.25">
      <c r="A26" s="2"/>
      <c r="B26" s="18">
        <f t="shared" si="0"/>
        <v>3</v>
      </c>
      <c r="C26" s="274" t="s">
        <v>367</v>
      </c>
      <c r="D26" s="45"/>
      <c r="E26" s="100">
        <f>PS!C10</f>
        <v>0.14758544568101264</v>
      </c>
      <c r="F26" s="47"/>
      <c r="G26" s="48"/>
      <c r="H26" s="49" t="s">
        <v>448</v>
      </c>
      <c r="I26" s="47">
        <v>1</v>
      </c>
      <c r="J26" s="327" t="s">
        <v>481</v>
      </c>
      <c r="K26" s="328"/>
      <c r="L26" s="328"/>
      <c r="M26" s="328"/>
      <c r="N26" s="328"/>
      <c r="O26" s="328"/>
      <c r="P26" s="329"/>
      <c r="Q26" s="2"/>
      <c r="R26" s="2"/>
      <c r="S26" s="2"/>
      <c r="T26" s="2"/>
      <c r="U26" s="2"/>
      <c r="V26" s="2"/>
      <c r="W26" s="2"/>
      <c r="X26" s="2"/>
      <c r="Y26" s="2"/>
    </row>
    <row r="27" spans="1:25" x14ac:dyDescent="0.25">
      <c r="A27" s="2"/>
      <c r="B27" s="18">
        <f t="shared" si="0"/>
        <v>6</v>
      </c>
      <c r="C27" s="274" t="s">
        <v>332</v>
      </c>
      <c r="D27" s="45"/>
      <c r="E27" s="100">
        <f>PS!C11</f>
        <v>3.4163516221472609E-2</v>
      </c>
      <c r="F27" s="47"/>
      <c r="G27" s="48"/>
      <c r="H27" s="49" t="s">
        <v>448</v>
      </c>
      <c r="I27" s="47">
        <v>1</v>
      </c>
      <c r="J27" s="327" t="s">
        <v>482</v>
      </c>
      <c r="K27" s="328"/>
      <c r="L27" s="328"/>
      <c r="M27" s="328"/>
      <c r="N27" s="328"/>
      <c r="O27" s="328"/>
      <c r="P27" s="329"/>
      <c r="Q27" s="2"/>
      <c r="R27" s="2"/>
      <c r="S27" s="2"/>
      <c r="T27" s="2"/>
      <c r="U27" s="2"/>
      <c r="V27" s="2"/>
      <c r="W27" s="2"/>
      <c r="X27" s="2"/>
      <c r="Y27" s="2"/>
    </row>
    <row r="28" spans="1:25" x14ac:dyDescent="0.25">
      <c r="A28" s="2"/>
      <c r="B28" s="18">
        <f t="shared" si="0"/>
        <v>10</v>
      </c>
      <c r="C28" s="274" t="s">
        <v>445</v>
      </c>
      <c r="D28" s="45"/>
      <c r="E28" s="100">
        <f>PS!C12</f>
        <v>0</v>
      </c>
      <c r="F28" s="47"/>
      <c r="G28" s="48"/>
      <c r="H28" s="49" t="s">
        <v>448</v>
      </c>
      <c r="I28" s="47">
        <v>1</v>
      </c>
      <c r="J28" s="327" t="s">
        <v>498</v>
      </c>
      <c r="K28" s="328"/>
      <c r="L28" s="328"/>
      <c r="M28" s="328"/>
      <c r="N28" s="328"/>
      <c r="O28" s="328"/>
      <c r="P28" s="329"/>
      <c r="Q28" s="2"/>
      <c r="R28" s="2"/>
      <c r="S28" s="2"/>
      <c r="T28" s="2"/>
      <c r="U28" s="2"/>
      <c r="V28" s="2"/>
      <c r="W28" s="2"/>
      <c r="X28" s="2"/>
      <c r="Y28" s="2"/>
    </row>
    <row r="29" spans="1:25" x14ac:dyDescent="0.25">
      <c r="A29" s="2"/>
      <c r="B29" s="18">
        <f t="shared" ref="B29:B32" si="1">LEN(C29)</f>
        <v>7</v>
      </c>
      <c r="C29" s="274" t="s">
        <v>446</v>
      </c>
      <c r="D29" s="45"/>
      <c r="E29" s="100">
        <f>PS!C13</f>
        <v>5.2963269056814273</v>
      </c>
      <c r="F29" s="47"/>
      <c r="G29" s="48"/>
      <c r="H29" s="49" t="s">
        <v>448</v>
      </c>
      <c r="I29" s="47">
        <v>1</v>
      </c>
      <c r="J29" s="327" t="s">
        <v>499</v>
      </c>
      <c r="K29" s="328"/>
      <c r="L29" s="328"/>
      <c r="M29" s="328"/>
      <c r="N29" s="328"/>
      <c r="O29" s="328"/>
      <c r="P29" s="329"/>
      <c r="Q29" s="2"/>
      <c r="R29" s="2"/>
      <c r="S29" s="2"/>
      <c r="T29" s="2"/>
      <c r="U29" s="2"/>
      <c r="V29" s="2"/>
      <c r="W29" s="2"/>
      <c r="X29" s="2"/>
      <c r="Y29" s="2"/>
    </row>
    <row r="30" spans="1:25" x14ac:dyDescent="0.25">
      <c r="A30" s="2"/>
      <c r="B30" s="18">
        <f t="shared" si="1"/>
        <v>5</v>
      </c>
      <c r="C30" s="44" t="s">
        <v>444</v>
      </c>
      <c r="D30" s="45"/>
      <c r="E30" s="275">
        <f>PS!C14</f>
        <v>0</v>
      </c>
      <c r="F30" s="275">
        <f>PS!C15</f>
        <v>0</v>
      </c>
      <c r="G30" s="275">
        <f>PS!C16</f>
        <v>0</v>
      </c>
      <c r="H30" s="49" t="s">
        <v>450</v>
      </c>
      <c r="I30" s="47" t="s">
        <v>514</v>
      </c>
      <c r="J30" s="327" t="s">
        <v>500</v>
      </c>
      <c r="K30" s="328"/>
      <c r="L30" s="328"/>
      <c r="M30" s="328"/>
      <c r="N30" s="328"/>
      <c r="O30" s="328"/>
      <c r="P30" s="329"/>
      <c r="Q30" s="2"/>
      <c r="R30" s="2"/>
      <c r="S30" s="2"/>
      <c r="T30" s="2"/>
      <c r="U30" s="2"/>
      <c r="V30" s="2"/>
      <c r="W30" s="2"/>
      <c r="X30" s="2"/>
      <c r="Y30" s="2"/>
    </row>
    <row r="31" spans="1:25" x14ac:dyDescent="0.25">
      <c r="A31" s="2"/>
      <c r="B31" s="18">
        <f t="shared" si="1"/>
        <v>0</v>
      </c>
      <c r="C31" s="44"/>
      <c r="D31" s="45"/>
      <c r="E31" s="46"/>
      <c r="F31" s="46"/>
      <c r="G31" s="46"/>
      <c r="H31" s="49"/>
      <c r="I31" s="47"/>
      <c r="J31" s="327"/>
      <c r="K31" s="328"/>
      <c r="L31" s="328"/>
      <c r="M31" s="328"/>
      <c r="N31" s="328"/>
      <c r="O31" s="328"/>
      <c r="P31" s="329"/>
      <c r="Q31" s="2"/>
      <c r="R31" s="2"/>
      <c r="S31" s="2"/>
      <c r="T31" s="2"/>
      <c r="U31" s="2"/>
      <c r="V31" s="2"/>
      <c r="W31" s="2"/>
      <c r="X31" s="2"/>
      <c r="Y31" s="2"/>
    </row>
    <row r="32" spans="1:25" x14ac:dyDescent="0.25">
      <c r="A32" s="2"/>
      <c r="B32" s="18">
        <f t="shared" si="1"/>
        <v>0</v>
      </c>
      <c r="C32" s="44"/>
      <c r="D32" s="45"/>
      <c r="E32" s="46"/>
      <c r="F32" s="47"/>
      <c r="G32" s="48"/>
      <c r="H32" s="49"/>
      <c r="I32" s="47"/>
      <c r="J32" s="327"/>
      <c r="K32" s="328"/>
      <c r="L32" s="328"/>
      <c r="M32" s="328"/>
      <c r="N32" s="328"/>
      <c r="O32" s="328"/>
      <c r="P32" s="329"/>
      <c r="Q32" s="2"/>
      <c r="R32" s="2"/>
      <c r="S32" s="2"/>
      <c r="T32" s="2"/>
      <c r="U32" s="2"/>
      <c r="V32" s="2"/>
      <c r="W32" s="2"/>
      <c r="X32" s="2"/>
      <c r="Y32" s="2"/>
    </row>
    <row r="33" spans="1:25" x14ac:dyDescent="0.25">
      <c r="A33" s="2"/>
      <c r="B33" s="9"/>
      <c r="C33" s="50" t="s">
        <v>67</v>
      </c>
      <c r="D33" s="51" t="s">
        <v>68</v>
      </c>
      <c r="E33" s="52"/>
      <c r="F33" s="52"/>
      <c r="G33" s="52"/>
      <c r="H33" s="53"/>
      <c r="I33" s="54"/>
      <c r="J33" s="55"/>
      <c r="K33" s="55"/>
      <c r="L33" s="55"/>
      <c r="M33" s="55"/>
      <c r="N33" s="55"/>
      <c r="O33" s="55"/>
      <c r="P33" s="56"/>
      <c r="Q33" s="2"/>
      <c r="R33" s="2"/>
      <c r="S33" s="2"/>
      <c r="T33" s="2"/>
      <c r="U33" s="2"/>
      <c r="V33" s="2"/>
      <c r="W33" s="2"/>
      <c r="X33" s="2"/>
      <c r="Y33" s="2"/>
    </row>
    <row r="34" spans="1:25" ht="15.75" thickBot="1" x14ac:dyDescent="0.3">
      <c r="A34" s="2"/>
      <c r="B34" s="9"/>
      <c r="C34" s="2"/>
      <c r="D34" s="2"/>
      <c r="E34" s="2"/>
      <c r="F34" s="2"/>
      <c r="G34" s="2"/>
      <c r="H34" s="2"/>
      <c r="I34" s="2"/>
      <c r="J34" s="2"/>
      <c r="K34" s="2"/>
      <c r="L34" s="2"/>
      <c r="M34" s="2"/>
      <c r="N34" s="2"/>
      <c r="O34" s="2"/>
      <c r="P34" s="2"/>
      <c r="Q34" s="2"/>
      <c r="R34" s="2"/>
      <c r="S34" s="2"/>
      <c r="T34" s="2"/>
      <c r="U34" s="2"/>
      <c r="V34" s="2"/>
      <c r="W34" s="2"/>
      <c r="X34" s="2"/>
      <c r="Y34" s="2"/>
    </row>
    <row r="35" spans="1:25" ht="15.75" thickBot="1" x14ac:dyDescent="0.3">
      <c r="A35" s="32"/>
      <c r="B35" s="324" t="s">
        <v>69</v>
      </c>
      <c r="C35" s="325"/>
      <c r="D35" s="325"/>
      <c r="E35" s="325"/>
      <c r="F35" s="325"/>
      <c r="G35" s="325"/>
      <c r="H35" s="325"/>
      <c r="I35" s="325"/>
      <c r="J35" s="325"/>
      <c r="K35" s="325"/>
      <c r="L35" s="325"/>
      <c r="M35" s="325"/>
      <c r="N35" s="325"/>
      <c r="O35" s="325"/>
      <c r="P35" s="326"/>
      <c r="Q35" s="32"/>
      <c r="R35" s="32"/>
      <c r="S35" s="32"/>
      <c r="T35" s="32"/>
      <c r="U35" s="32"/>
      <c r="V35" s="32"/>
      <c r="W35" s="32"/>
      <c r="X35" s="32"/>
      <c r="Y35" s="32"/>
    </row>
    <row r="36" spans="1:25" x14ac:dyDescent="0.25">
      <c r="A36" s="2"/>
      <c r="B36" s="9"/>
      <c r="C36" s="2"/>
      <c r="D36" s="2"/>
      <c r="E36" s="2"/>
      <c r="F36" s="2"/>
      <c r="G36" s="2"/>
      <c r="H36" s="42" t="s">
        <v>70</v>
      </c>
      <c r="I36" s="2"/>
      <c r="J36" s="2"/>
      <c r="K36" s="2"/>
      <c r="L36" s="2"/>
      <c r="M36" s="2"/>
      <c r="N36" s="2"/>
      <c r="O36" s="2"/>
      <c r="P36" s="2"/>
      <c r="Q36" s="2"/>
      <c r="R36" s="2"/>
      <c r="S36" s="2"/>
      <c r="T36" s="2"/>
      <c r="U36" s="2"/>
      <c r="V36" s="2"/>
      <c r="W36" s="2"/>
      <c r="X36" s="2"/>
      <c r="Y36" s="2"/>
    </row>
    <row r="37" spans="1:25" x14ac:dyDescent="0.25">
      <c r="A37" s="2"/>
      <c r="B37" s="9"/>
      <c r="C37" s="43" t="s">
        <v>71</v>
      </c>
      <c r="D37" s="43" t="s">
        <v>72</v>
      </c>
      <c r="E37" s="43" t="s">
        <v>61</v>
      </c>
      <c r="F37" s="43" t="s">
        <v>73</v>
      </c>
      <c r="G37" s="43" t="s">
        <v>71</v>
      </c>
      <c r="H37" s="43" t="s">
        <v>64</v>
      </c>
      <c r="I37" s="43" t="s">
        <v>74</v>
      </c>
      <c r="J37" s="43" t="s">
        <v>75</v>
      </c>
      <c r="K37" s="43" t="s">
        <v>76</v>
      </c>
      <c r="L37" s="43" t="s">
        <v>77</v>
      </c>
      <c r="M37" s="43" t="s">
        <v>65</v>
      </c>
      <c r="N37" s="323" t="s">
        <v>66</v>
      </c>
      <c r="O37" s="323"/>
      <c r="P37" s="323"/>
      <c r="Q37" s="2"/>
      <c r="R37" s="2"/>
      <c r="S37" s="2"/>
      <c r="T37" s="2"/>
      <c r="U37" s="2"/>
      <c r="V37" s="2"/>
      <c r="W37" s="2"/>
      <c r="X37" s="32"/>
      <c r="Y37" s="32"/>
    </row>
    <row r="38" spans="1:25" ht="14.25" customHeight="1" x14ac:dyDescent="0.25">
      <c r="A38" s="2"/>
      <c r="B38" s="9"/>
      <c r="C38" s="57" t="s">
        <v>441</v>
      </c>
      <c r="D38" s="58" t="s">
        <v>483</v>
      </c>
      <c r="E38" s="59">
        <v>1</v>
      </c>
      <c r="F38" s="59"/>
      <c r="G38" s="60">
        <f t="shared" ref="G38:G43" si="2">IF($C38="",1,VLOOKUP($C38,$C$22:$H$33,3,FALSE))</f>
        <v>4.7756617410525886</v>
      </c>
      <c r="H38" s="61" t="str">
        <f t="shared" ref="H38:H43" si="3">IF($C38="","",VLOOKUP($C38,$C$22:$H$33,6,FALSE))</f>
        <v>kg/kg</v>
      </c>
      <c r="I38" s="62">
        <f>IF(D38="","",E38*G38*$D$5)</f>
        <v>4.7756617410525886</v>
      </c>
      <c r="J38" s="59" t="s">
        <v>42</v>
      </c>
      <c r="K38" s="63" t="s">
        <v>94</v>
      </c>
      <c r="L38" s="59" t="s">
        <v>98</v>
      </c>
      <c r="M38" s="64">
        <v>1</v>
      </c>
      <c r="N38" s="322" t="s">
        <v>485</v>
      </c>
      <c r="O38" s="322"/>
      <c r="P38" s="322"/>
      <c r="Q38" s="2"/>
      <c r="R38" s="2"/>
      <c r="S38" s="2"/>
      <c r="T38" s="2"/>
      <c r="U38" s="2"/>
      <c r="V38" s="2"/>
      <c r="W38" s="2"/>
      <c r="X38" s="32"/>
      <c r="Y38" s="32"/>
    </row>
    <row r="39" spans="1:25" x14ac:dyDescent="0.25">
      <c r="A39" s="2"/>
      <c r="B39" s="9"/>
      <c r="C39" s="66" t="s">
        <v>252</v>
      </c>
      <c r="D39" s="283" t="s">
        <v>511</v>
      </c>
      <c r="E39" s="59">
        <v>1</v>
      </c>
      <c r="F39" s="59"/>
      <c r="G39" s="60">
        <f t="shared" si="2"/>
        <v>0</v>
      </c>
      <c r="H39" s="61" t="str">
        <f t="shared" si="3"/>
        <v>kg/kg</v>
      </c>
      <c r="I39" s="62">
        <f t="shared" ref="I39:I41" si="4">IF(D39="","",E39*G39*$D$5)</f>
        <v>0</v>
      </c>
      <c r="J39" s="59" t="s">
        <v>42</v>
      </c>
      <c r="K39" s="63" t="s">
        <v>94</v>
      </c>
      <c r="L39" s="59" t="s">
        <v>98</v>
      </c>
      <c r="M39" s="64">
        <v>1</v>
      </c>
      <c r="N39" s="322" t="s">
        <v>486</v>
      </c>
      <c r="O39" s="322"/>
      <c r="P39" s="322"/>
      <c r="Q39" s="2"/>
      <c r="R39" s="2"/>
      <c r="S39" s="2"/>
      <c r="T39" s="2"/>
      <c r="U39" s="2"/>
      <c r="V39" s="2"/>
      <c r="W39" s="2"/>
      <c r="X39" s="32"/>
      <c r="Y39" s="32"/>
    </row>
    <row r="40" spans="1:25" x14ac:dyDescent="0.25">
      <c r="A40" s="2"/>
      <c r="B40" s="9"/>
      <c r="C40" s="66" t="s">
        <v>474</v>
      </c>
      <c r="D40" s="67" t="s">
        <v>484</v>
      </c>
      <c r="E40" s="59">
        <v>1</v>
      </c>
      <c r="F40" s="59"/>
      <c r="G40" s="60">
        <f t="shared" si="2"/>
        <v>7.8173954159954206E-2</v>
      </c>
      <c r="H40" s="61" t="str">
        <f t="shared" si="3"/>
        <v>kg/kg</v>
      </c>
      <c r="I40" s="62">
        <f t="shared" si="4"/>
        <v>7.8173954159954206E-2</v>
      </c>
      <c r="J40" s="59" t="s">
        <v>42</v>
      </c>
      <c r="K40" s="63" t="s">
        <v>94</v>
      </c>
      <c r="L40" s="59" t="s">
        <v>98</v>
      </c>
      <c r="M40" s="64">
        <v>1</v>
      </c>
      <c r="N40" s="322" t="s">
        <v>487</v>
      </c>
      <c r="O40" s="322"/>
      <c r="P40" s="322"/>
      <c r="Q40" s="2"/>
      <c r="R40" s="2"/>
      <c r="S40" s="2"/>
      <c r="T40" s="2"/>
      <c r="U40" s="2"/>
      <c r="V40" s="2"/>
      <c r="W40" s="2"/>
      <c r="X40" s="32"/>
      <c r="Y40" s="32"/>
    </row>
    <row r="41" spans="1:25" x14ac:dyDescent="0.25">
      <c r="A41" s="2"/>
      <c r="B41" s="9"/>
      <c r="C41" s="66" t="s">
        <v>444</v>
      </c>
      <c r="D41" s="284" t="s">
        <v>512</v>
      </c>
      <c r="E41" s="59">
        <v>1</v>
      </c>
      <c r="F41" s="59"/>
      <c r="G41" s="60">
        <f t="shared" si="2"/>
        <v>0</v>
      </c>
      <c r="H41" s="61" t="str">
        <f t="shared" si="3"/>
        <v>sqm/kg</v>
      </c>
      <c r="I41" s="62">
        <f t="shared" si="4"/>
        <v>0</v>
      </c>
      <c r="J41" s="59" t="s">
        <v>465</v>
      </c>
      <c r="K41" s="63" t="s">
        <v>94</v>
      </c>
      <c r="L41" s="59" t="s">
        <v>98</v>
      </c>
      <c r="M41" s="64">
        <v>1</v>
      </c>
      <c r="N41" s="322" t="s">
        <v>488</v>
      </c>
      <c r="O41" s="322"/>
      <c r="P41" s="322"/>
      <c r="Q41" s="2"/>
      <c r="R41" s="2"/>
      <c r="S41" s="2"/>
      <c r="T41" s="2"/>
      <c r="U41" s="2"/>
      <c r="V41" s="2"/>
      <c r="W41" s="2"/>
      <c r="X41" s="32"/>
      <c r="Y41" s="32"/>
    </row>
    <row r="42" spans="1:25" x14ac:dyDescent="0.25">
      <c r="A42" s="2"/>
      <c r="B42" s="9"/>
      <c r="C42" s="66"/>
      <c r="D42" s="67"/>
      <c r="E42" s="59"/>
      <c r="F42" s="59"/>
      <c r="G42" s="60">
        <f t="shared" si="2"/>
        <v>1</v>
      </c>
      <c r="H42" s="61" t="str">
        <f t="shared" si="3"/>
        <v/>
      </c>
      <c r="I42" s="62" t="str">
        <f t="shared" ref="I42:I43" si="5">IF(D42="","",E42*G42*$D$5)</f>
        <v/>
      </c>
      <c r="J42" s="59"/>
      <c r="K42" s="63"/>
      <c r="L42" s="59"/>
      <c r="M42" s="64"/>
      <c r="N42" s="322"/>
      <c r="O42" s="322"/>
      <c r="P42" s="322"/>
      <c r="Q42" s="2"/>
      <c r="R42" s="2"/>
      <c r="S42" s="2"/>
      <c r="T42" s="2"/>
      <c r="U42" s="2"/>
      <c r="V42" s="2"/>
      <c r="W42" s="2"/>
      <c r="X42" s="32"/>
      <c r="Y42" s="32"/>
    </row>
    <row r="43" spans="1:25" x14ac:dyDescent="0.25">
      <c r="A43" s="2"/>
      <c r="B43" s="9"/>
      <c r="C43" s="59"/>
      <c r="D43" s="66"/>
      <c r="E43" s="59"/>
      <c r="F43" s="59"/>
      <c r="G43" s="60">
        <f t="shared" si="2"/>
        <v>1</v>
      </c>
      <c r="H43" s="61" t="str">
        <f t="shared" si="3"/>
        <v/>
      </c>
      <c r="I43" s="62" t="str">
        <f t="shared" si="5"/>
        <v/>
      </c>
      <c r="J43" s="59"/>
      <c r="K43" s="63"/>
      <c r="L43" s="59"/>
      <c r="M43" s="64"/>
      <c r="N43" s="322"/>
      <c r="O43" s="322"/>
      <c r="P43" s="322"/>
      <c r="Q43" s="2"/>
      <c r="R43" s="2"/>
      <c r="S43" s="2"/>
      <c r="T43" s="2"/>
      <c r="U43" s="2"/>
      <c r="V43" s="2"/>
      <c r="W43" s="2"/>
      <c r="X43" s="32"/>
      <c r="Y43" s="32"/>
    </row>
    <row r="44" spans="1:25" x14ac:dyDescent="0.25">
      <c r="A44" s="2"/>
      <c r="B44" s="9"/>
      <c r="C44" s="68" t="s">
        <v>67</v>
      </c>
      <c r="D44" s="51" t="s">
        <v>68</v>
      </c>
      <c r="E44" s="69" t="s">
        <v>78</v>
      </c>
      <c r="F44" s="51"/>
      <c r="G44" s="51"/>
      <c r="H44" s="51"/>
      <c r="I44" s="69" t="s">
        <v>79</v>
      </c>
      <c r="J44" s="51"/>
      <c r="K44" s="69"/>
      <c r="L44" s="51" t="s">
        <v>80</v>
      </c>
      <c r="M44" s="70"/>
      <c r="N44" s="321"/>
      <c r="O44" s="321"/>
      <c r="P44" s="321"/>
      <c r="Q44" s="2"/>
      <c r="R44" s="2"/>
      <c r="S44" s="2"/>
      <c r="T44" s="2"/>
      <c r="U44" s="2"/>
      <c r="V44" s="2"/>
      <c r="W44" s="2"/>
      <c r="X44" s="32"/>
      <c r="Y44" s="32"/>
    </row>
    <row r="45" spans="1:25" ht="15.75" thickBot="1" x14ac:dyDescent="0.3">
      <c r="A45" s="2"/>
      <c r="B45" s="9"/>
      <c r="C45" s="2"/>
      <c r="D45" s="2"/>
      <c r="E45" s="2"/>
      <c r="F45" s="2"/>
      <c r="G45" s="2"/>
      <c r="H45" s="2"/>
      <c r="I45" s="2"/>
      <c r="J45" s="2"/>
      <c r="K45" s="2"/>
      <c r="L45" s="2"/>
      <c r="M45" s="2"/>
      <c r="N45" s="2"/>
      <c r="O45" s="2"/>
      <c r="P45" s="2"/>
      <c r="Q45" s="2"/>
      <c r="R45" s="2"/>
      <c r="S45" s="2"/>
      <c r="T45" s="2"/>
      <c r="U45" s="2"/>
      <c r="V45" s="2"/>
      <c r="W45" s="2"/>
      <c r="X45" s="32"/>
      <c r="Y45" s="32"/>
    </row>
    <row r="46" spans="1:25" ht="15.75" thickBot="1" x14ac:dyDescent="0.3">
      <c r="A46" s="32"/>
      <c r="B46" s="324" t="s">
        <v>81</v>
      </c>
      <c r="C46" s="325"/>
      <c r="D46" s="325"/>
      <c r="E46" s="325"/>
      <c r="F46" s="325"/>
      <c r="G46" s="325"/>
      <c r="H46" s="325"/>
      <c r="I46" s="325"/>
      <c r="J46" s="325"/>
      <c r="K46" s="325"/>
      <c r="L46" s="325"/>
      <c r="M46" s="325"/>
      <c r="N46" s="325"/>
      <c r="O46" s="325"/>
      <c r="P46" s="326"/>
      <c r="Q46" s="32"/>
      <c r="R46" s="32"/>
      <c r="S46" s="32"/>
      <c r="T46" s="32"/>
      <c r="U46" s="32"/>
      <c r="V46" s="32"/>
      <c r="W46" s="32"/>
      <c r="X46" s="32"/>
      <c r="Y46" s="32"/>
    </row>
    <row r="47" spans="1:25" x14ac:dyDescent="0.25">
      <c r="A47" s="2"/>
      <c r="B47" s="9"/>
      <c r="C47" s="2"/>
      <c r="D47" s="2"/>
      <c r="E47" s="2"/>
      <c r="F47" s="2"/>
      <c r="G47" s="2"/>
      <c r="H47" s="42" t="s">
        <v>82</v>
      </c>
      <c r="I47" s="2"/>
      <c r="J47" s="2"/>
      <c r="K47" s="2"/>
      <c r="L47" s="2"/>
      <c r="M47" s="2"/>
      <c r="N47" s="2"/>
      <c r="O47" s="2"/>
      <c r="P47" s="2"/>
      <c r="Q47" s="2"/>
      <c r="R47" s="2"/>
      <c r="S47" s="2"/>
      <c r="T47" s="2"/>
      <c r="U47" s="2"/>
      <c r="V47" s="2"/>
      <c r="W47" s="2"/>
      <c r="X47" s="32"/>
      <c r="Y47" s="32"/>
    </row>
    <row r="48" spans="1:25" x14ac:dyDescent="0.25">
      <c r="A48" s="2"/>
      <c r="B48" s="9"/>
      <c r="C48" s="43" t="s">
        <v>71</v>
      </c>
      <c r="D48" s="43" t="s">
        <v>72</v>
      </c>
      <c r="E48" s="43" t="s">
        <v>61</v>
      </c>
      <c r="F48" s="43" t="s">
        <v>73</v>
      </c>
      <c r="G48" s="43" t="s">
        <v>71</v>
      </c>
      <c r="H48" s="43" t="s">
        <v>64</v>
      </c>
      <c r="I48" s="43" t="s">
        <v>74</v>
      </c>
      <c r="J48" s="43" t="s">
        <v>75</v>
      </c>
      <c r="K48" s="43" t="s">
        <v>76</v>
      </c>
      <c r="L48" s="43" t="s">
        <v>77</v>
      </c>
      <c r="M48" s="43" t="s">
        <v>65</v>
      </c>
      <c r="N48" s="323" t="s">
        <v>66</v>
      </c>
      <c r="O48" s="323"/>
      <c r="P48" s="323"/>
      <c r="Q48" s="2"/>
      <c r="R48" s="2"/>
      <c r="S48" s="2"/>
      <c r="T48" s="2"/>
      <c r="U48" s="2"/>
      <c r="V48" s="2"/>
      <c r="W48" s="2"/>
      <c r="X48" s="32"/>
      <c r="Y48" s="32"/>
    </row>
    <row r="49" spans="1:25" x14ac:dyDescent="0.25">
      <c r="A49" s="2"/>
      <c r="B49" s="9"/>
      <c r="C49" s="71"/>
      <c r="D49" s="72" t="str">
        <f>CONCATENATE(G5," [Valuable substance]")</f>
        <v>FT Gasoline [Valuable substance]</v>
      </c>
      <c r="E49" s="73">
        <v>1</v>
      </c>
      <c r="F49" s="73"/>
      <c r="G49" s="60">
        <f t="shared" ref="G49:G54" si="6">IF($C49="",1,VLOOKUP($C49,$C$22:$H$33,3,FALSE))</f>
        <v>1</v>
      </c>
      <c r="H49" s="61" t="str">
        <f t="shared" ref="H49:H54" si="7">IF($C49="","",VLOOKUP($C49,$C$22:$H$33,6,FALSE))</f>
        <v/>
      </c>
      <c r="I49" s="62">
        <f>IF(D49="","",E49*G49*$D$5)</f>
        <v>1</v>
      </c>
      <c r="J49" s="73" t="s">
        <v>42</v>
      </c>
      <c r="K49" s="63" t="s">
        <v>94</v>
      </c>
      <c r="L49" s="59" t="s">
        <v>98</v>
      </c>
      <c r="M49" s="74">
        <v>1</v>
      </c>
      <c r="N49" s="320" t="s">
        <v>83</v>
      </c>
      <c r="O49" s="320"/>
      <c r="P49" s="320"/>
      <c r="Q49" s="2"/>
      <c r="R49" s="2"/>
      <c r="S49" s="2"/>
      <c r="T49" s="2"/>
      <c r="U49" s="2"/>
      <c r="V49" s="2"/>
      <c r="W49" s="2"/>
      <c r="X49" s="32"/>
      <c r="Y49" s="32"/>
    </row>
    <row r="50" spans="1:25" x14ac:dyDescent="0.25">
      <c r="A50" s="2"/>
      <c r="B50" s="9"/>
      <c r="C50" s="66" t="s">
        <v>446</v>
      </c>
      <c r="D50" s="75" t="s">
        <v>84</v>
      </c>
      <c r="E50" s="66">
        <v>1</v>
      </c>
      <c r="F50" s="73" t="s">
        <v>42</v>
      </c>
      <c r="G50" s="60">
        <f t="shared" si="6"/>
        <v>5.2963269056814273</v>
      </c>
      <c r="H50" s="61" t="str">
        <f t="shared" si="7"/>
        <v>kg/kg</v>
      </c>
      <c r="I50" s="62">
        <f t="shared" ref="I50:I53" si="8">IF(D50="","",E50*G50*$D$5)</f>
        <v>5.2963269056814273</v>
      </c>
      <c r="J50" s="66" t="s">
        <v>42</v>
      </c>
      <c r="K50" s="63"/>
      <c r="L50" s="59" t="s">
        <v>98</v>
      </c>
      <c r="M50" s="64">
        <v>1</v>
      </c>
      <c r="N50" s="320" t="s">
        <v>85</v>
      </c>
      <c r="O50" s="320"/>
      <c r="P50" s="320"/>
      <c r="Q50" s="2"/>
      <c r="R50" s="2"/>
      <c r="S50" s="2"/>
      <c r="T50" s="2"/>
      <c r="U50" s="2"/>
      <c r="V50" s="2"/>
      <c r="W50" s="2"/>
      <c r="X50" s="32"/>
      <c r="Y50" s="32"/>
    </row>
    <row r="51" spans="1:25" x14ac:dyDescent="0.25">
      <c r="A51" s="2"/>
      <c r="B51" s="9"/>
      <c r="C51" s="66" t="s">
        <v>445</v>
      </c>
      <c r="D51" s="285" t="s">
        <v>513</v>
      </c>
      <c r="E51" s="66">
        <v>1</v>
      </c>
      <c r="F51" s="73" t="s">
        <v>42</v>
      </c>
      <c r="G51" s="60">
        <f t="shared" si="6"/>
        <v>0</v>
      </c>
      <c r="H51" s="61" t="str">
        <f t="shared" si="7"/>
        <v>kg/kg</v>
      </c>
      <c r="I51" s="62">
        <f t="shared" si="8"/>
        <v>0</v>
      </c>
      <c r="J51" s="66" t="s">
        <v>42</v>
      </c>
      <c r="K51" s="63" t="s">
        <v>94</v>
      </c>
      <c r="L51" s="59" t="s">
        <v>98</v>
      </c>
      <c r="M51" s="64">
        <v>1</v>
      </c>
      <c r="N51" s="320" t="s">
        <v>497</v>
      </c>
      <c r="O51" s="320"/>
      <c r="P51" s="320"/>
      <c r="Q51" s="2"/>
      <c r="R51" s="2"/>
      <c r="S51" s="2"/>
      <c r="T51" s="2"/>
      <c r="U51" s="2"/>
      <c r="V51" s="2"/>
      <c r="W51" s="2"/>
      <c r="X51" s="32"/>
      <c r="Y51" s="32"/>
    </row>
    <row r="52" spans="1:25" x14ac:dyDescent="0.25">
      <c r="A52" s="2"/>
      <c r="B52" s="9"/>
      <c r="C52" s="66" t="s">
        <v>367</v>
      </c>
      <c r="D52" s="75" t="s">
        <v>504</v>
      </c>
      <c r="E52" s="66">
        <v>1</v>
      </c>
      <c r="F52" s="73"/>
      <c r="G52" s="60">
        <f t="shared" si="6"/>
        <v>0.14758544568101264</v>
      </c>
      <c r="H52" s="61" t="str">
        <f t="shared" si="7"/>
        <v>kg/kg</v>
      </c>
      <c r="I52" s="62">
        <f t="shared" si="8"/>
        <v>0.14758544568101264</v>
      </c>
      <c r="J52" s="66" t="s">
        <v>42</v>
      </c>
      <c r="K52" s="63" t="s">
        <v>94</v>
      </c>
      <c r="L52" s="59" t="s">
        <v>98</v>
      </c>
      <c r="M52" s="64">
        <v>1</v>
      </c>
      <c r="N52" s="320" t="s">
        <v>506</v>
      </c>
      <c r="O52" s="320"/>
      <c r="P52" s="320"/>
      <c r="Q52" s="2"/>
      <c r="R52" s="2"/>
      <c r="S52" s="2"/>
      <c r="T52" s="2"/>
      <c r="U52" s="2"/>
      <c r="V52" s="2"/>
      <c r="W52" s="2"/>
      <c r="X52" s="32"/>
      <c r="Y52" s="32"/>
    </row>
    <row r="53" spans="1:25" x14ac:dyDescent="0.25">
      <c r="A53" s="2"/>
      <c r="B53" s="9"/>
      <c r="C53" s="66" t="s">
        <v>332</v>
      </c>
      <c r="D53" s="75" t="s">
        <v>505</v>
      </c>
      <c r="E53" s="66">
        <v>1</v>
      </c>
      <c r="F53" s="73"/>
      <c r="G53" s="60">
        <f t="shared" si="6"/>
        <v>3.4163516221472609E-2</v>
      </c>
      <c r="H53" s="61" t="str">
        <f t="shared" si="7"/>
        <v>kg/kg</v>
      </c>
      <c r="I53" s="62">
        <f t="shared" si="8"/>
        <v>3.4163516221472609E-2</v>
      </c>
      <c r="J53" s="66" t="s">
        <v>42</v>
      </c>
      <c r="K53" s="63" t="s">
        <v>94</v>
      </c>
      <c r="L53" s="59" t="s">
        <v>98</v>
      </c>
      <c r="M53" s="64">
        <v>1</v>
      </c>
      <c r="N53" s="320" t="s">
        <v>507</v>
      </c>
      <c r="O53" s="320"/>
      <c r="P53" s="320"/>
      <c r="Q53" s="2"/>
      <c r="R53" s="2"/>
      <c r="S53" s="2"/>
      <c r="T53" s="2"/>
      <c r="U53" s="2"/>
      <c r="V53" s="2"/>
      <c r="W53" s="2"/>
      <c r="X53" s="32"/>
      <c r="Y53" s="32"/>
    </row>
    <row r="54" spans="1:25" x14ac:dyDescent="0.25">
      <c r="A54" s="2"/>
      <c r="B54" s="9"/>
      <c r="C54" s="66"/>
      <c r="D54" s="76"/>
      <c r="E54" s="73"/>
      <c r="F54" s="73"/>
      <c r="G54" s="60">
        <f t="shared" si="6"/>
        <v>1</v>
      </c>
      <c r="H54" s="61" t="str">
        <f t="shared" si="7"/>
        <v/>
      </c>
      <c r="I54" s="62" t="str">
        <f>IF(D54="","",E54*G54*$D$5)</f>
        <v/>
      </c>
      <c r="J54" s="73"/>
      <c r="K54" s="63"/>
      <c r="L54" s="59"/>
      <c r="M54" s="64"/>
      <c r="N54" s="320"/>
      <c r="O54" s="320"/>
      <c r="P54" s="320"/>
      <c r="Q54" s="2"/>
      <c r="R54" s="2"/>
      <c r="S54" s="2"/>
      <c r="T54" s="2"/>
      <c r="U54" s="2"/>
      <c r="V54" s="2"/>
      <c r="W54" s="2"/>
      <c r="X54" s="32"/>
      <c r="Y54" s="32"/>
    </row>
    <row r="55" spans="1:25" x14ac:dyDescent="0.25">
      <c r="A55" s="2"/>
      <c r="B55" s="9"/>
      <c r="C55" s="68" t="s">
        <v>67</v>
      </c>
      <c r="D55" s="77" t="s">
        <v>68</v>
      </c>
      <c r="E55" s="69" t="s">
        <v>78</v>
      </c>
      <c r="F55" s="51"/>
      <c r="G55" s="78"/>
      <c r="H55" s="79"/>
      <c r="I55" s="79"/>
      <c r="J55" s="51"/>
      <c r="K55" s="69"/>
      <c r="L55" s="51" t="s">
        <v>80</v>
      </c>
      <c r="M55" s="70"/>
      <c r="N55" s="321"/>
      <c r="O55" s="321"/>
      <c r="P55" s="321"/>
      <c r="Q55" s="2"/>
      <c r="R55" s="2"/>
      <c r="S55" s="2"/>
      <c r="T55" s="2"/>
      <c r="U55" s="2"/>
      <c r="V55" s="2"/>
      <c r="W55" s="2"/>
      <c r="X55" s="32"/>
      <c r="Y55" s="32"/>
    </row>
    <row r="56" spans="1:25" x14ac:dyDescent="0.25">
      <c r="A56" s="2"/>
      <c r="B56" s="9"/>
      <c r="C56" s="2"/>
      <c r="D56" s="2"/>
      <c r="E56" s="2"/>
      <c r="F56" s="2"/>
      <c r="G56" s="2"/>
      <c r="H56" s="2"/>
      <c r="I56" s="2"/>
      <c r="J56" s="2"/>
      <c r="K56" s="2"/>
      <c r="L56" s="2"/>
      <c r="M56" s="2"/>
      <c r="N56" s="2"/>
      <c r="O56" s="2"/>
      <c r="P56" s="2"/>
      <c r="Q56" s="2"/>
      <c r="R56" s="2"/>
      <c r="S56" s="2"/>
      <c r="T56" s="2"/>
      <c r="U56" s="2"/>
      <c r="V56" s="2"/>
      <c r="W56" s="2"/>
      <c r="X56" s="32"/>
      <c r="Y56" s="32"/>
    </row>
    <row r="57" spans="1:25" x14ac:dyDescent="0.25">
      <c r="A57" s="2"/>
      <c r="B57" s="9"/>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9"/>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9"/>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9"/>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9"/>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9"/>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9"/>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9"/>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9"/>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9"/>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9"/>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9"/>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9"/>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9"/>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9"/>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9"/>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9"/>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9"/>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9"/>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9"/>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9"/>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9"/>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9"/>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9"/>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9"/>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9"/>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9"/>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9"/>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9"/>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9"/>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9"/>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9"/>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9"/>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9"/>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9"/>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9"/>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9"/>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9"/>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9"/>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9"/>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9"/>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9"/>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9"/>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9"/>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9"/>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9"/>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9"/>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9"/>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9"/>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9"/>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9"/>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9"/>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5">
      <c r="A109" s="2"/>
      <c r="B109" s="9"/>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5">
      <c r="A110" s="2"/>
      <c r="B110" s="9"/>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5">
      <c r="A111" s="2"/>
      <c r="B111" s="80" t="s">
        <v>86</v>
      </c>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5">
      <c r="A112" s="9"/>
      <c r="B112" s="9"/>
      <c r="C112" s="9" t="s">
        <v>87</v>
      </c>
      <c r="D112" s="9" t="s">
        <v>88</v>
      </c>
      <c r="E112" s="9" t="s">
        <v>89</v>
      </c>
      <c r="F112" s="9"/>
      <c r="G112" s="9"/>
      <c r="H112" s="9" t="s">
        <v>77</v>
      </c>
      <c r="I112" s="9"/>
      <c r="J112" s="9" t="s">
        <v>76</v>
      </c>
      <c r="K112" s="9"/>
      <c r="L112" s="9"/>
      <c r="M112" s="9"/>
      <c r="N112" s="9"/>
      <c r="O112" s="9"/>
      <c r="P112" s="9"/>
      <c r="Q112" s="9"/>
      <c r="R112" s="9"/>
      <c r="S112" s="9"/>
      <c r="T112" s="9"/>
      <c r="U112" s="9"/>
      <c r="V112" s="9"/>
      <c r="W112" s="9"/>
      <c r="X112" s="9"/>
      <c r="Y112" s="9"/>
    </row>
    <row r="113" spans="1:25" x14ac:dyDescent="0.25">
      <c r="A113" s="2"/>
      <c r="B113" s="9"/>
      <c r="C113" s="81" t="s">
        <v>80</v>
      </c>
      <c r="D113" s="81" t="s">
        <v>80</v>
      </c>
      <c r="E113" s="81" t="s">
        <v>80</v>
      </c>
      <c r="F113" s="2"/>
      <c r="G113" s="2"/>
      <c r="H113" s="81" t="s">
        <v>80</v>
      </c>
      <c r="I113" s="2"/>
      <c r="J113" s="2"/>
      <c r="K113" s="2"/>
      <c r="L113" s="2"/>
      <c r="M113" s="2"/>
      <c r="N113" s="2"/>
      <c r="O113" s="2"/>
      <c r="P113" s="2"/>
      <c r="Q113" s="2"/>
      <c r="R113" s="2"/>
      <c r="S113" s="2"/>
      <c r="T113" s="2"/>
      <c r="U113" s="2"/>
      <c r="V113" s="2"/>
      <c r="W113" s="2"/>
      <c r="X113" s="2"/>
      <c r="Y113" s="2"/>
    </row>
    <row r="114" spans="1:25" x14ac:dyDescent="0.25">
      <c r="A114" s="2"/>
      <c r="B114" s="9"/>
      <c r="C114" s="18" t="s">
        <v>90</v>
      </c>
      <c r="D114" s="2" t="s">
        <v>91</v>
      </c>
      <c r="E114" s="2" t="s">
        <v>92</v>
      </c>
      <c r="F114" s="2"/>
      <c r="G114" s="2"/>
      <c r="H114" s="2" t="s">
        <v>93</v>
      </c>
      <c r="I114" s="2"/>
      <c r="J114" s="2" t="s">
        <v>94</v>
      </c>
      <c r="K114" s="2"/>
      <c r="L114" s="2"/>
      <c r="M114" s="2"/>
      <c r="N114" s="2"/>
      <c r="O114" s="2"/>
      <c r="P114" s="2"/>
      <c r="Q114" s="2"/>
      <c r="R114" s="2"/>
      <c r="S114" s="2"/>
      <c r="T114" s="2"/>
      <c r="U114" s="2"/>
      <c r="V114" s="2"/>
      <c r="W114" s="2"/>
      <c r="X114" s="2"/>
      <c r="Y114" s="2"/>
    </row>
    <row r="115" spans="1:25" x14ac:dyDescent="0.25">
      <c r="A115" s="2"/>
      <c r="B115" s="9"/>
      <c r="C115" s="2" t="s">
        <v>95</v>
      </c>
      <c r="D115" s="2" t="s">
        <v>96</v>
      </c>
      <c r="E115" s="2" t="s">
        <v>97</v>
      </c>
      <c r="F115" s="2"/>
      <c r="G115" s="2"/>
      <c r="H115" s="2" t="s">
        <v>98</v>
      </c>
      <c r="I115" s="2"/>
      <c r="J115" s="2" t="s">
        <v>99</v>
      </c>
      <c r="K115" s="2"/>
      <c r="L115" s="2"/>
      <c r="M115" s="2"/>
      <c r="N115" s="2"/>
      <c r="O115" s="2"/>
      <c r="P115" s="2"/>
      <c r="Q115" s="2"/>
      <c r="R115" s="2"/>
      <c r="S115" s="2"/>
      <c r="T115" s="2"/>
      <c r="U115" s="2"/>
      <c r="V115" s="2"/>
      <c r="W115" s="2"/>
      <c r="X115" s="2"/>
      <c r="Y115" s="2"/>
    </row>
    <row r="116" spans="1:25" x14ac:dyDescent="0.25">
      <c r="A116" s="2"/>
      <c r="B116" s="9"/>
      <c r="C116" s="2" t="s">
        <v>100</v>
      </c>
      <c r="D116" s="2" t="s">
        <v>101</v>
      </c>
      <c r="E116" s="2" t="s">
        <v>102</v>
      </c>
      <c r="F116" s="2"/>
      <c r="G116" s="2"/>
      <c r="H116" s="2" t="s">
        <v>103</v>
      </c>
      <c r="I116" s="2"/>
      <c r="J116" s="2"/>
      <c r="K116" s="2"/>
      <c r="L116" s="2"/>
      <c r="M116" s="2"/>
      <c r="N116" s="2"/>
      <c r="O116" s="2"/>
      <c r="P116" s="2"/>
      <c r="Q116" s="2"/>
      <c r="R116" s="2"/>
      <c r="S116" s="2"/>
      <c r="T116" s="2"/>
      <c r="U116" s="2"/>
      <c r="V116" s="2"/>
      <c r="W116" s="2"/>
      <c r="X116" s="2"/>
      <c r="Y116" s="2"/>
    </row>
    <row r="117" spans="1:25" x14ac:dyDescent="0.25">
      <c r="A117" s="2"/>
      <c r="B117" s="9"/>
      <c r="C117" s="2" t="s">
        <v>104</v>
      </c>
      <c r="D117" s="2" t="s">
        <v>105</v>
      </c>
      <c r="E117" s="2" t="s">
        <v>106</v>
      </c>
      <c r="F117" s="2"/>
      <c r="G117" s="2"/>
      <c r="H117" s="2" t="s">
        <v>107</v>
      </c>
      <c r="I117" s="2"/>
      <c r="J117" s="2"/>
      <c r="K117" s="2"/>
      <c r="L117" s="2"/>
      <c r="M117" s="2"/>
      <c r="N117" s="2"/>
      <c r="O117" s="2"/>
      <c r="P117" s="2"/>
      <c r="Q117" s="2"/>
      <c r="R117" s="2"/>
      <c r="S117" s="2"/>
      <c r="T117" s="2"/>
      <c r="U117" s="2"/>
      <c r="V117" s="2"/>
      <c r="W117" s="2"/>
      <c r="X117" s="2"/>
      <c r="Y117" s="2"/>
    </row>
    <row r="118" spans="1:25" x14ac:dyDescent="0.25">
      <c r="A118" s="2"/>
      <c r="B118" s="9"/>
      <c r="C118" s="2" t="s">
        <v>108</v>
      </c>
      <c r="D118" s="2"/>
      <c r="E118" s="2" t="s">
        <v>109</v>
      </c>
      <c r="F118" s="2"/>
      <c r="G118" s="2"/>
      <c r="H118" s="2" t="s">
        <v>109</v>
      </c>
      <c r="I118" s="2"/>
      <c r="J118" s="2"/>
      <c r="K118" s="2"/>
      <c r="L118" s="2"/>
      <c r="M118" s="2"/>
      <c r="N118" s="2"/>
      <c r="O118" s="2"/>
      <c r="P118" s="2"/>
      <c r="Q118" s="2"/>
      <c r="R118" s="2"/>
      <c r="S118" s="2"/>
      <c r="T118" s="2"/>
      <c r="U118" s="2"/>
      <c r="V118" s="2"/>
      <c r="W118" s="2"/>
      <c r="X118" s="2"/>
      <c r="Y118" s="2"/>
    </row>
    <row r="119" spans="1:25" x14ac:dyDescent="0.25">
      <c r="A119" s="2"/>
      <c r="B119" s="9"/>
      <c r="C119" s="2" t="s">
        <v>110</v>
      </c>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5">
      <c r="A120" s="2"/>
      <c r="B120" s="9"/>
      <c r="C120" s="2" t="s">
        <v>111</v>
      </c>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5">
      <c r="A121" s="2"/>
      <c r="B121" s="9"/>
      <c r="C121" s="2" t="s">
        <v>112</v>
      </c>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5">
      <c r="A122" s="2"/>
      <c r="B122" s="9"/>
      <c r="C122" s="18" t="s">
        <v>113</v>
      </c>
      <c r="D122" s="2"/>
      <c r="E122" s="2"/>
      <c r="F122" s="2"/>
      <c r="G122" s="2"/>
      <c r="H122" s="2"/>
      <c r="I122" s="2"/>
      <c r="J122" s="2"/>
      <c r="K122" s="2"/>
      <c r="L122" s="2"/>
      <c r="M122" s="2"/>
      <c r="N122" s="2"/>
      <c r="O122" s="2"/>
      <c r="P122" s="2"/>
      <c r="Q122" s="2"/>
      <c r="R122" s="2"/>
      <c r="S122" s="2"/>
      <c r="T122" s="2"/>
      <c r="U122" s="2"/>
      <c r="V122" s="2"/>
      <c r="W122" s="2"/>
      <c r="X122" s="2"/>
      <c r="Y122" s="2"/>
    </row>
  </sheetData>
  <sheetProtection formatCells="0" formatRows="0" insertRows="0" insertHyperlinks="0" deleteRows="0" selectLockedCells="1"/>
  <mergeCells count="55">
    <mergeCell ref="B12:C12"/>
    <mergeCell ref="D12:E12"/>
    <mergeCell ref="B1:Q1"/>
    <mergeCell ref="B2:Q2"/>
    <mergeCell ref="B4:C4"/>
    <mergeCell ref="B5:C5"/>
    <mergeCell ref="G5:J5"/>
    <mergeCell ref="B6:C6"/>
    <mergeCell ref="D6:O6"/>
    <mergeCell ref="B8:P8"/>
    <mergeCell ref="B10:C10"/>
    <mergeCell ref="D10:E10"/>
    <mergeCell ref="B11:C11"/>
    <mergeCell ref="D11:E11"/>
    <mergeCell ref="J24:P24"/>
    <mergeCell ref="B13:C13"/>
    <mergeCell ref="D13:E13"/>
    <mergeCell ref="G13:O16"/>
    <mergeCell ref="B14:C14"/>
    <mergeCell ref="D14:E14"/>
    <mergeCell ref="B15:C15"/>
    <mergeCell ref="D15:E15"/>
    <mergeCell ref="B16:C16"/>
    <mergeCell ref="D16:E16"/>
    <mergeCell ref="B17:C17"/>
    <mergeCell ref="D17:E17"/>
    <mergeCell ref="B20:P20"/>
    <mergeCell ref="J22:P22"/>
    <mergeCell ref="J23:P23"/>
    <mergeCell ref="J25:P25"/>
    <mergeCell ref="J26:P26"/>
    <mergeCell ref="J27:P27"/>
    <mergeCell ref="J28:P28"/>
    <mergeCell ref="B35:P35"/>
    <mergeCell ref="J32:P32"/>
    <mergeCell ref="J29:P29"/>
    <mergeCell ref="J30:P30"/>
    <mergeCell ref="J31:P31"/>
    <mergeCell ref="N49:P49"/>
    <mergeCell ref="N50:P50"/>
    <mergeCell ref="N42:P42"/>
    <mergeCell ref="N43:P43"/>
    <mergeCell ref="N44:P44"/>
    <mergeCell ref="B46:P46"/>
    <mergeCell ref="N48:P48"/>
    <mergeCell ref="N38:P38"/>
    <mergeCell ref="N37:P37"/>
    <mergeCell ref="N39:P39"/>
    <mergeCell ref="N40:P40"/>
    <mergeCell ref="N41:P41"/>
    <mergeCell ref="N54:P54"/>
    <mergeCell ref="N55:P55"/>
    <mergeCell ref="N51:P51"/>
    <mergeCell ref="N52:P52"/>
    <mergeCell ref="N53:P53"/>
  </mergeCells>
  <conditionalFormatting sqref="H38 H49:H50 H54:H55 H42:H43">
    <cfRule type="cellIs" dxfId="11" priority="6" stopIfTrue="1" operator="equal">
      <formula>0</formula>
    </cfRule>
  </conditionalFormatting>
  <conditionalFormatting sqref="G38 G49:G50 G54:G55 G42:G43">
    <cfRule type="cellIs" dxfId="10" priority="5" stopIfTrue="1" operator="equal">
      <formula>1</formula>
    </cfRule>
  </conditionalFormatting>
  <conditionalFormatting sqref="H39:H41">
    <cfRule type="cellIs" dxfId="9" priority="4" stopIfTrue="1" operator="equal">
      <formula>0</formula>
    </cfRule>
  </conditionalFormatting>
  <conditionalFormatting sqref="G39:G41">
    <cfRule type="cellIs" dxfId="8" priority="3" stopIfTrue="1" operator="equal">
      <formula>1</formula>
    </cfRule>
  </conditionalFormatting>
  <conditionalFormatting sqref="H51:H53">
    <cfRule type="cellIs" dxfId="7" priority="2" stopIfTrue="1" operator="equal">
      <formula>0</formula>
    </cfRule>
  </conditionalFormatting>
  <conditionalFormatting sqref="G51:G53">
    <cfRule type="cellIs" dxfId="6" priority="1" stopIfTrue="1" operator="equal">
      <formula>1</formula>
    </cfRule>
  </conditionalFormatting>
  <dataValidations count="7">
    <dataValidation type="list" allowBlank="1" showInputMessage="1" showErrorMessage="1" sqref="L38:L43 L49:L54">
      <formula1>$H$113:$H$118</formula1>
    </dataValidation>
    <dataValidation type="list" allowBlank="1" showInputMessage="1" showErrorMessage="1" sqref="K38:K43 K49:K54">
      <formula1>$J$113:$J$115</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$C$113:$C$122</formula1>
    </dataValidation>
    <dataValidation type="list" allowBlank="1" showInputMessage="1" showErrorMessage="1" sqref="D14:E14">
      <formula1>$D$113:$D$117</formula1>
    </dataValidation>
    <dataValidation type="list" allowBlank="1" showInputMessage="1" showErrorMessage="1" sqref="D16:E16">
      <formula1>$E$113:$E$118</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381000</xdr:colOff>
                <xdr:row>16</xdr:row>
                <xdr:rowOff>247650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6"/>
  <sheetViews>
    <sheetView workbookViewId="0">
      <selection activeCell="C5" sqref="C5"/>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54" t="s">
        <v>13</v>
      </c>
      <c r="B1" s="354"/>
      <c r="C1" s="354"/>
      <c r="D1" s="354"/>
      <c r="E1" s="354"/>
      <c r="F1" s="354"/>
      <c r="G1" s="354"/>
      <c r="H1" s="354"/>
      <c r="I1" s="354"/>
      <c r="J1" s="354"/>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82"/>
      <c r="B2" s="82"/>
      <c r="C2" s="82"/>
      <c r="D2" s="82"/>
      <c r="E2" s="82"/>
      <c r="F2" s="82"/>
      <c r="G2" s="82"/>
      <c r="H2" s="82"/>
      <c r="I2" s="82"/>
      <c r="J2" s="82"/>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82"/>
      <c r="B3" s="355" t="s">
        <v>59</v>
      </c>
      <c r="C3" s="83" t="s">
        <v>114</v>
      </c>
      <c r="D3" s="357" t="s">
        <v>115</v>
      </c>
      <c r="E3" s="358"/>
      <c r="F3" s="359"/>
      <c r="G3" s="360" t="s">
        <v>116</v>
      </c>
      <c r="H3" s="82"/>
      <c r="I3" s="82"/>
      <c r="J3" s="82"/>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56"/>
      <c r="C4" s="84">
        <v>3</v>
      </c>
      <c r="D4" s="85">
        <v>1</v>
      </c>
      <c r="E4" s="86">
        <v>2</v>
      </c>
      <c r="F4" s="87">
        <v>3</v>
      </c>
      <c r="G4" s="361"/>
    </row>
    <row r="5" spans="1:38" ht="15" customHeight="1" x14ac:dyDescent="0.25">
      <c r="B5" s="356"/>
      <c r="C5" s="88" t="str">
        <f>D5</f>
        <v>Coal/Biomass to Methanol to Gasoline</v>
      </c>
      <c r="D5" s="362" t="str">
        <f>'Data Summary'!D4</f>
        <v>Coal/Biomass to Methanol to Gasoline</v>
      </c>
      <c r="E5" s="363"/>
      <c r="F5" s="364"/>
      <c r="G5" s="361"/>
    </row>
    <row r="6" spans="1:38" x14ac:dyDescent="0.25">
      <c r="B6" s="356"/>
      <c r="C6" s="89" t="str">
        <f>HLOOKUP($C$4,$D$4:$F$15,3,FALSE)</f>
        <v>Case 3</v>
      </c>
      <c r="D6" s="90" t="s">
        <v>246</v>
      </c>
      <c r="E6" s="91" t="s">
        <v>247</v>
      </c>
      <c r="F6" s="92" t="s">
        <v>248</v>
      </c>
      <c r="G6" s="361"/>
    </row>
    <row r="7" spans="1:38" ht="15" customHeight="1" x14ac:dyDescent="0.25">
      <c r="B7" s="93" t="s">
        <v>441</v>
      </c>
      <c r="C7" s="94">
        <f>HLOOKUP($C$4,$D$4:$F$16,4,FALSE)</f>
        <v>4.7756617410525886</v>
      </c>
      <c r="D7" s="99">
        <f>Plant_performance!B30</f>
        <v>4.7756617410525886</v>
      </c>
      <c r="E7" s="99">
        <f>Plant_performance!C30</f>
        <v>3.7591417954604625</v>
      </c>
      <c r="F7" s="99">
        <f>Plant_performance!D30</f>
        <v>4.7756617410525886</v>
      </c>
      <c r="G7" s="287" t="s">
        <v>478</v>
      </c>
      <c r="H7" s="280"/>
      <c r="I7" s="280"/>
      <c r="J7" s="280"/>
      <c r="K7" s="280"/>
      <c r="L7" s="280"/>
      <c r="M7" s="279"/>
    </row>
    <row r="8" spans="1:38" ht="15" customHeight="1" x14ac:dyDescent="0.25">
      <c r="B8" s="95" t="s">
        <v>252</v>
      </c>
      <c r="C8" s="96">
        <f>HLOOKUP($C$4,$D$4:$F$15,5,FALSE)</f>
        <v>0</v>
      </c>
      <c r="D8" s="99">
        <f>Plant_performance!B31</f>
        <v>0</v>
      </c>
      <c r="E8" s="99">
        <f>Plant_performance!C31</f>
        <v>1.3021407777330716</v>
      </c>
      <c r="F8" s="99">
        <f>Plant_performance!D31</f>
        <v>0</v>
      </c>
      <c r="G8" s="287" t="s">
        <v>479</v>
      </c>
      <c r="H8" s="280"/>
      <c r="I8" s="280"/>
      <c r="J8" s="280"/>
      <c r="K8" s="280"/>
      <c r="L8" s="280"/>
      <c r="M8" s="279"/>
    </row>
    <row r="9" spans="1:38" ht="15" customHeight="1" x14ac:dyDescent="0.25">
      <c r="B9" s="97" t="s">
        <v>474</v>
      </c>
      <c r="C9" s="98">
        <f>HLOOKUP($C$4,$D$4:$F$15,6,FALSE)</f>
        <v>7.8173954159954206E-2</v>
      </c>
      <c r="D9" s="99">
        <f>Plant_performance!B32</f>
        <v>0.13264522708772256</v>
      </c>
      <c r="E9" s="99">
        <f>Plant_performance!C32</f>
        <v>0.12020126830741015</v>
      </c>
      <c r="F9" s="99">
        <f>Plant_performance!D32</f>
        <v>7.8173954159954206E-2</v>
      </c>
      <c r="G9" s="287" t="s">
        <v>480</v>
      </c>
      <c r="H9" s="280"/>
      <c r="I9" s="280"/>
      <c r="J9" s="280"/>
      <c r="K9" s="280"/>
      <c r="L9" s="280"/>
      <c r="M9" s="279"/>
    </row>
    <row r="10" spans="1:38" ht="15" customHeight="1" x14ac:dyDescent="0.25">
      <c r="B10" s="97" t="s">
        <v>367</v>
      </c>
      <c r="C10" s="98">
        <f>HLOOKUP($C$4,$D$4:$F$15,7,FALSE)</f>
        <v>0.14758544568101264</v>
      </c>
      <c r="D10" s="99">
        <f>Plant_performance!B39</f>
        <v>0.14758544568101264</v>
      </c>
      <c r="E10" s="99">
        <f>Plant_performance!C39</f>
        <v>0.14457350121890608</v>
      </c>
      <c r="F10" s="99">
        <f>Plant_performance!D39</f>
        <v>0.14758544568101264</v>
      </c>
      <c r="G10" s="287" t="s">
        <v>481</v>
      </c>
      <c r="H10" s="280"/>
      <c r="I10" s="280"/>
      <c r="J10" s="280"/>
      <c r="K10" s="280"/>
      <c r="L10" s="280"/>
      <c r="M10" s="279"/>
    </row>
    <row r="11" spans="1:38" ht="15" customHeight="1" x14ac:dyDescent="0.25">
      <c r="B11" s="97" t="s">
        <v>332</v>
      </c>
      <c r="C11" s="101">
        <f>HLOOKUP($C$4,$D$4:$F$15,8,FALSE)</f>
        <v>3.4163516221472609E-2</v>
      </c>
      <c r="D11" s="99">
        <f>Plant_performance!B40</f>
        <v>3.4163516221472609E-2</v>
      </c>
      <c r="E11" s="99">
        <f>Plant_performance!C40</f>
        <v>2.6333696243875888E-2</v>
      </c>
      <c r="F11" s="99">
        <f>Plant_performance!D40</f>
        <v>3.4163516221472609E-2</v>
      </c>
      <c r="G11" s="287" t="s">
        <v>482</v>
      </c>
      <c r="H11" s="280"/>
      <c r="I11" s="280"/>
      <c r="J11" s="280"/>
      <c r="K11" s="280"/>
      <c r="L11" s="280"/>
      <c r="M11" s="279"/>
    </row>
    <row r="12" spans="1:38" ht="15" customHeight="1" x14ac:dyDescent="0.25">
      <c r="B12" s="97" t="s">
        <v>445</v>
      </c>
      <c r="C12" s="101">
        <f>HLOOKUP($C$4,$D$4:$F$15,9,FALSE)</f>
        <v>0</v>
      </c>
      <c r="D12" s="99">
        <f>Plant_performance!B41</f>
        <v>4.5598350553799571</v>
      </c>
      <c r="E12" s="99">
        <f>Plant_performance!C41</f>
        <v>4.5510210705072067</v>
      </c>
      <c r="F12" s="99">
        <f>Plant_performance!D41</f>
        <v>0</v>
      </c>
      <c r="G12" s="287" t="s">
        <v>498</v>
      </c>
      <c r="H12" s="280"/>
      <c r="I12" s="280"/>
      <c r="J12" s="280"/>
      <c r="K12" s="280"/>
      <c r="L12" s="280"/>
      <c r="M12" s="279"/>
    </row>
    <row r="13" spans="1:38" ht="15" customHeight="1" x14ac:dyDescent="0.25">
      <c r="B13" s="97" t="s">
        <v>446</v>
      </c>
      <c r="C13" s="101">
        <f>HLOOKUP($C$4,$D$4:$F$15,10,FALSE)</f>
        <v>5.2963269056814273</v>
      </c>
      <c r="D13" s="99">
        <f>Plant_performance!B42</f>
        <v>0.88208786289144481</v>
      </c>
      <c r="E13" s="99">
        <f>Plant_performance!C42</f>
        <v>0.91310828453764403</v>
      </c>
      <c r="F13" s="99">
        <f>Plant_performance!D42</f>
        <v>5.2963269056814273</v>
      </c>
      <c r="G13" s="287" t="s">
        <v>499</v>
      </c>
      <c r="H13" s="280"/>
      <c r="I13" s="280"/>
      <c r="J13" s="280"/>
      <c r="K13" s="280"/>
      <c r="L13" s="280"/>
      <c r="M13" s="279"/>
    </row>
    <row r="14" spans="1:38" ht="15" customHeight="1" x14ac:dyDescent="0.25">
      <c r="B14" s="277" t="s">
        <v>489</v>
      </c>
      <c r="C14" s="101">
        <f>HLOOKUP($C$4,$D$4:$F$16,11,FALSE)</f>
        <v>0</v>
      </c>
      <c r="D14" s="282">
        <f>Plant_performance!B33</f>
        <v>0</v>
      </c>
      <c r="E14" s="282">
        <f>Plant_performance!C33</f>
        <v>0.87862172090671442</v>
      </c>
      <c r="F14" s="282">
        <f>Plant_performance!D33</f>
        <v>0</v>
      </c>
      <c r="G14" s="287" t="s">
        <v>500</v>
      </c>
    </row>
    <row r="15" spans="1:38" ht="15" customHeight="1" x14ac:dyDescent="0.25">
      <c r="B15" s="276" t="s">
        <v>490</v>
      </c>
      <c r="C15" s="101">
        <f>HLOOKUP($C$4,$D$4:$F$16,12,FALSE)</f>
        <v>0</v>
      </c>
      <c r="D15" s="281">
        <f>Plant_performance!B34</f>
        <v>0</v>
      </c>
      <c r="E15" s="281">
        <f>Plant_performance!C34</f>
        <v>0.79707931387958086</v>
      </c>
      <c r="F15" s="281">
        <f>Plant_performance!D34</f>
        <v>0</v>
      </c>
      <c r="G15" s="287" t="s">
        <v>500</v>
      </c>
    </row>
    <row r="16" spans="1:38" ht="15" customHeight="1" thickBot="1" x14ac:dyDescent="0.3">
      <c r="B16" s="278" t="s">
        <v>491</v>
      </c>
      <c r="C16" s="101">
        <f>HLOOKUP($C$4,$D$4:$F$16,13,FALSE)</f>
        <v>0</v>
      </c>
      <c r="D16" s="288">
        <f>Plant_performance!B35</f>
        <v>0</v>
      </c>
      <c r="E16" s="288">
        <f>Plant_performance!C35</f>
        <v>0.99509137542007386</v>
      </c>
      <c r="F16" s="288">
        <f>Plant_performance!D35</f>
        <v>0</v>
      </c>
      <c r="G16" s="286" t="s">
        <v>500</v>
      </c>
    </row>
    <row r="17" spans="2:7" ht="15" customHeight="1" x14ac:dyDescent="0.25"/>
    <row r="18" spans="2:7" ht="15" customHeight="1" x14ac:dyDescent="0.25"/>
    <row r="19" spans="2:7" ht="15" customHeight="1" x14ac:dyDescent="0.25"/>
    <row r="20" spans="2:7" ht="15" customHeight="1" x14ac:dyDescent="0.25"/>
    <row r="21" spans="2:7" ht="15" customHeight="1" x14ac:dyDescent="0.25"/>
    <row r="22" spans="2:7" ht="18.75" x14ac:dyDescent="0.3">
      <c r="B22" s="102" t="s">
        <v>117</v>
      </c>
    </row>
    <row r="23" spans="2:7" x14ac:dyDescent="0.25">
      <c r="B23" s="103" t="s">
        <v>115</v>
      </c>
      <c r="C23" s="365" t="s">
        <v>9</v>
      </c>
      <c r="D23" s="365"/>
      <c r="E23" s="365"/>
      <c r="F23" s="365"/>
      <c r="G23" s="365"/>
    </row>
    <row r="24" spans="2:7" ht="30" customHeight="1" x14ac:dyDescent="0.25">
      <c r="B24" s="104">
        <v>1</v>
      </c>
      <c r="C24" s="351" t="s">
        <v>475</v>
      </c>
      <c r="D24" s="351"/>
      <c r="E24" s="351"/>
      <c r="F24" s="351"/>
      <c r="G24" s="351"/>
    </row>
    <row r="25" spans="2:7" ht="30" customHeight="1" x14ac:dyDescent="0.25">
      <c r="B25" s="104">
        <v>2</v>
      </c>
      <c r="C25" s="352" t="s">
        <v>476</v>
      </c>
      <c r="D25" s="352"/>
      <c r="E25" s="352"/>
      <c r="F25" s="352"/>
      <c r="G25" s="352"/>
    </row>
    <row r="26" spans="2:7" ht="30" customHeight="1" x14ac:dyDescent="0.25">
      <c r="B26" s="105">
        <v>3</v>
      </c>
      <c r="C26" s="353" t="s">
        <v>477</v>
      </c>
      <c r="D26" s="353"/>
      <c r="E26" s="353"/>
      <c r="F26" s="353"/>
      <c r="G26" s="353"/>
    </row>
  </sheetData>
  <mergeCells count="9">
    <mergeCell ref="C24:G24"/>
    <mergeCell ref="C25:G25"/>
    <mergeCell ref="C26:G26"/>
    <mergeCell ref="A1:J1"/>
    <mergeCell ref="B3:B6"/>
    <mergeCell ref="D3:F3"/>
    <mergeCell ref="G3:G6"/>
    <mergeCell ref="D5:F5"/>
    <mergeCell ref="C23:G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election activeCell="C26" sqref="C26"/>
    </sheetView>
  </sheetViews>
  <sheetFormatPr defaultColWidth="36.85546875" defaultRowHeight="12.75" customHeight="1" x14ac:dyDescent="0.25"/>
  <cols>
    <col min="1" max="1" width="18.5703125" style="165" customWidth="1"/>
    <col min="2" max="10" width="31.42578125" style="164" customWidth="1"/>
    <col min="11" max="27" width="36.85546875" style="164" customWidth="1"/>
    <col min="28" max="28" width="37" style="164" customWidth="1"/>
    <col min="29" max="35" width="36.85546875" style="164" customWidth="1"/>
    <col min="36" max="44" width="36.85546875" style="165" customWidth="1"/>
    <col min="45" max="45" width="37.140625" style="165" customWidth="1"/>
    <col min="46" max="47" width="36.85546875" style="165" customWidth="1"/>
    <col min="48" max="48" width="36.5703125" style="165" customWidth="1"/>
    <col min="49" max="50" width="36.85546875" style="165" customWidth="1"/>
    <col min="51" max="51" width="36.5703125" style="165" customWidth="1"/>
    <col min="52" max="52" width="37" style="165" customWidth="1"/>
    <col min="53" max="71" width="36.85546875" style="165" customWidth="1"/>
    <col min="72" max="72" width="37" style="165" customWidth="1"/>
    <col min="73" max="90" width="36.85546875" style="165" customWidth="1"/>
    <col min="91" max="91" width="36.5703125" style="165" customWidth="1"/>
    <col min="92" max="104" width="36.85546875" style="165" customWidth="1"/>
    <col min="105" max="105" width="36.5703125" style="165" customWidth="1"/>
    <col min="106" max="108" width="36.85546875" style="165" customWidth="1"/>
    <col min="109" max="109" width="36.5703125" style="165" customWidth="1"/>
    <col min="110" max="117" width="36.85546875" style="165" customWidth="1"/>
    <col min="118" max="118" width="36.5703125" style="165" customWidth="1"/>
    <col min="119" max="256" width="36.85546875" style="165"/>
    <col min="257" max="257" width="18.5703125" style="165" customWidth="1"/>
    <col min="258" max="266" width="31.42578125" style="165" customWidth="1"/>
    <col min="267" max="283" width="36.85546875" style="165" customWidth="1"/>
    <col min="284" max="284" width="37" style="165" customWidth="1"/>
    <col min="285" max="300" width="36.85546875" style="165" customWidth="1"/>
    <col min="301" max="301" width="37.140625" style="165" customWidth="1"/>
    <col min="302" max="303" width="36.85546875" style="165" customWidth="1"/>
    <col min="304" max="304" width="36.5703125" style="165" customWidth="1"/>
    <col min="305" max="306" width="36.85546875" style="165" customWidth="1"/>
    <col min="307" max="307" width="36.5703125" style="165" customWidth="1"/>
    <col min="308" max="308" width="37" style="165" customWidth="1"/>
    <col min="309" max="327" width="36.85546875" style="165" customWidth="1"/>
    <col min="328" max="328" width="37" style="165" customWidth="1"/>
    <col min="329" max="346" width="36.85546875" style="165" customWidth="1"/>
    <col min="347" max="347" width="36.5703125" style="165" customWidth="1"/>
    <col min="348" max="360" width="36.85546875" style="165" customWidth="1"/>
    <col min="361" max="361" width="36.5703125" style="165" customWidth="1"/>
    <col min="362" max="364" width="36.85546875" style="165" customWidth="1"/>
    <col min="365" max="365" width="36.5703125" style="165" customWidth="1"/>
    <col min="366" max="373" width="36.85546875" style="165" customWidth="1"/>
    <col min="374" max="374" width="36.5703125" style="165" customWidth="1"/>
    <col min="375" max="512" width="36.85546875" style="165"/>
    <col min="513" max="513" width="18.5703125" style="165" customWidth="1"/>
    <col min="514" max="522" width="31.42578125" style="165" customWidth="1"/>
    <col min="523" max="539" width="36.85546875" style="165" customWidth="1"/>
    <col min="540" max="540" width="37" style="165" customWidth="1"/>
    <col min="541" max="556" width="36.85546875" style="165" customWidth="1"/>
    <col min="557" max="557" width="37.140625" style="165" customWidth="1"/>
    <col min="558" max="559" width="36.85546875" style="165" customWidth="1"/>
    <col min="560" max="560" width="36.5703125" style="165" customWidth="1"/>
    <col min="561" max="562" width="36.85546875" style="165" customWidth="1"/>
    <col min="563" max="563" width="36.5703125" style="165" customWidth="1"/>
    <col min="564" max="564" width="37" style="165" customWidth="1"/>
    <col min="565" max="583" width="36.85546875" style="165" customWidth="1"/>
    <col min="584" max="584" width="37" style="165" customWidth="1"/>
    <col min="585" max="602" width="36.85546875" style="165" customWidth="1"/>
    <col min="603" max="603" width="36.5703125" style="165" customWidth="1"/>
    <col min="604" max="616" width="36.85546875" style="165" customWidth="1"/>
    <col min="617" max="617" width="36.5703125" style="165" customWidth="1"/>
    <col min="618" max="620" width="36.85546875" style="165" customWidth="1"/>
    <col min="621" max="621" width="36.5703125" style="165" customWidth="1"/>
    <col min="622" max="629" width="36.85546875" style="165" customWidth="1"/>
    <col min="630" max="630" width="36.5703125" style="165" customWidth="1"/>
    <col min="631" max="768" width="36.85546875" style="165"/>
    <col min="769" max="769" width="18.5703125" style="165" customWidth="1"/>
    <col min="770" max="778" width="31.42578125" style="165" customWidth="1"/>
    <col min="779" max="795" width="36.85546875" style="165" customWidth="1"/>
    <col min="796" max="796" width="37" style="165" customWidth="1"/>
    <col min="797" max="812" width="36.85546875" style="165" customWidth="1"/>
    <col min="813" max="813" width="37.140625" style="165" customWidth="1"/>
    <col min="814" max="815" width="36.85546875" style="165" customWidth="1"/>
    <col min="816" max="816" width="36.5703125" style="165" customWidth="1"/>
    <col min="817" max="818" width="36.85546875" style="165" customWidth="1"/>
    <col min="819" max="819" width="36.5703125" style="165" customWidth="1"/>
    <col min="820" max="820" width="37" style="165" customWidth="1"/>
    <col min="821" max="839" width="36.85546875" style="165" customWidth="1"/>
    <col min="840" max="840" width="37" style="165" customWidth="1"/>
    <col min="841" max="858" width="36.85546875" style="165" customWidth="1"/>
    <col min="859" max="859" width="36.5703125" style="165" customWidth="1"/>
    <col min="860" max="872" width="36.85546875" style="165" customWidth="1"/>
    <col min="873" max="873" width="36.5703125" style="165" customWidth="1"/>
    <col min="874" max="876" width="36.85546875" style="165" customWidth="1"/>
    <col min="877" max="877" width="36.5703125" style="165" customWidth="1"/>
    <col min="878" max="885" width="36.85546875" style="165" customWidth="1"/>
    <col min="886" max="886" width="36.5703125" style="165" customWidth="1"/>
    <col min="887" max="1024" width="36.85546875" style="165"/>
    <col min="1025" max="1025" width="18.5703125" style="165" customWidth="1"/>
    <col min="1026" max="1034" width="31.42578125" style="165" customWidth="1"/>
    <col min="1035" max="1051" width="36.85546875" style="165" customWidth="1"/>
    <col min="1052" max="1052" width="37" style="165" customWidth="1"/>
    <col min="1053" max="1068" width="36.85546875" style="165" customWidth="1"/>
    <col min="1069" max="1069" width="37.140625" style="165" customWidth="1"/>
    <col min="1070" max="1071" width="36.85546875" style="165" customWidth="1"/>
    <col min="1072" max="1072" width="36.5703125" style="165" customWidth="1"/>
    <col min="1073" max="1074" width="36.85546875" style="165" customWidth="1"/>
    <col min="1075" max="1075" width="36.5703125" style="165" customWidth="1"/>
    <col min="1076" max="1076" width="37" style="165" customWidth="1"/>
    <col min="1077" max="1095" width="36.85546875" style="165" customWidth="1"/>
    <col min="1096" max="1096" width="37" style="165" customWidth="1"/>
    <col min="1097" max="1114" width="36.85546875" style="165" customWidth="1"/>
    <col min="1115" max="1115" width="36.5703125" style="165" customWidth="1"/>
    <col min="1116" max="1128" width="36.85546875" style="165" customWidth="1"/>
    <col min="1129" max="1129" width="36.5703125" style="165" customWidth="1"/>
    <col min="1130" max="1132" width="36.85546875" style="165" customWidth="1"/>
    <col min="1133" max="1133" width="36.5703125" style="165" customWidth="1"/>
    <col min="1134" max="1141" width="36.85546875" style="165" customWidth="1"/>
    <col min="1142" max="1142" width="36.5703125" style="165" customWidth="1"/>
    <col min="1143" max="1280" width="36.85546875" style="165"/>
    <col min="1281" max="1281" width="18.5703125" style="165" customWidth="1"/>
    <col min="1282" max="1290" width="31.42578125" style="165" customWidth="1"/>
    <col min="1291" max="1307" width="36.85546875" style="165" customWidth="1"/>
    <col min="1308" max="1308" width="37" style="165" customWidth="1"/>
    <col min="1309" max="1324" width="36.85546875" style="165" customWidth="1"/>
    <col min="1325" max="1325" width="37.140625" style="165" customWidth="1"/>
    <col min="1326" max="1327" width="36.85546875" style="165" customWidth="1"/>
    <col min="1328" max="1328" width="36.5703125" style="165" customWidth="1"/>
    <col min="1329" max="1330" width="36.85546875" style="165" customWidth="1"/>
    <col min="1331" max="1331" width="36.5703125" style="165" customWidth="1"/>
    <col min="1332" max="1332" width="37" style="165" customWidth="1"/>
    <col min="1333" max="1351" width="36.85546875" style="165" customWidth="1"/>
    <col min="1352" max="1352" width="37" style="165" customWidth="1"/>
    <col min="1353" max="1370" width="36.85546875" style="165" customWidth="1"/>
    <col min="1371" max="1371" width="36.5703125" style="165" customWidth="1"/>
    <col min="1372" max="1384" width="36.85546875" style="165" customWidth="1"/>
    <col min="1385" max="1385" width="36.5703125" style="165" customWidth="1"/>
    <col min="1386" max="1388" width="36.85546875" style="165" customWidth="1"/>
    <col min="1389" max="1389" width="36.5703125" style="165" customWidth="1"/>
    <col min="1390" max="1397" width="36.85546875" style="165" customWidth="1"/>
    <col min="1398" max="1398" width="36.5703125" style="165" customWidth="1"/>
    <col min="1399" max="1536" width="36.85546875" style="165"/>
    <col min="1537" max="1537" width="18.5703125" style="165" customWidth="1"/>
    <col min="1538" max="1546" width="31.42578125" style="165" customWidth="1"/>
    <col min="1547" max="1563" width="36.85546875" style="165" customWidth="1"/>
    <col min="1564" max="1564" width="37" style="165" customWidth="1"/>
    <col min="1565" max="1580" width="36.85546875" style="165" customWidth="1"/>
    <col min="1581" max="1581" width="37.140625" style="165" customWidth="1"/>
    <col min="1582" max="1583" width="36.85546875" style="165" customWidth="1"/>
    <col min="1584" max="1584" width="36.5703125" style="165" customWidth="1"/>
    <col min="1585" max="1586" width="36.85546875" style="165" customWidth="1"/>
    <col min="1587" max="1587" width="36.5703125" style="165" customWidth="1"/>
    <col min="1588" max="1588" width="37" style="165" customWidth="1"/>
    <col min="1589" max="1607" width="36.85546875" style="165" customWidth="1"/>
    <col min="1608" max="1608" width="37" style="165" customWidth="1"/>
    <col min="1609" max="1626" width="36.85546875" style="165" customWidth="1"/>
    <col min="1627" max="1627" width="36.5703125" style="165" customWidth="1"/>
    <col min="1628" max="1640" width="36.85546875" style="165" customWidth="1"/>
    <col min="1641" max="1641" width="36.5703125" style="165" customWidth="1"/>
    <col min="1642" max="1644" width="36.85546875" style="165" customWidth="1"/>
    <col min="1645" max="1645" width="36.5703125" style="165" customWidth="1"/>
    <col min="1646" max="1653" width="36.85546875" style="165" customWidth="1"/>
    <col min="1654" max="1654" width="36.5703125" style="165" customWidth="1"/>
    <col min="1655" max="1792" width="36.85546875" style="165"/>
    <col min="1793" max="1793" width="18.5703125" style="165" customWidth="1"/>
    <col min="1794" max="1802" width="31.42578125" style="165" customWidth="1"/>
    <col min="1803" max="1819" width="36.85546875" style="165" customWidth="1"/>
    <col min="1820" max="1820" width="37" style="165" customWidth="1"/>
    <col min="1821" max="1836" width="36.85546875" style="165" customWidth="1"/>
    <col min="1837" max="1837" width="37.140625" style="165" customWidth="1"/>
    <col min="1838" max="1839" width="36.85546875" style="165" customWidth="1"/>
    <col min="1840" max="1840" width="36.5703125" style="165" customWidth="1"/>
    <col min="1841" max="1842" width="36.85546875" style="165" customWidth="1"/>
    <col min="1843" max="1843" width="36.5703125" style="165" customWidth="1"/>
    <col min="1844" max="1844" width="37" style="165" customWidth="1"/>
    <col min="1845" max="1863" width="36.85546875" style="165" customWidth="1"/>
    <col min="1864" max="1864" width="37" style="165" customWidth="1"/>
    <col min="1865" max="1882" width="36.85546875" style="165" customWidth="1"/>
    <col min="1883" max="1883" width="36.5703125" style="165" customWidth="1"/>
    <col min="1884" max="1896" width="36.85546875" style="165" customWidth="1"/>
    <col min="1897" max="1897" width="36.5703125" style="165" customWidth="1"/>
    <col min="1898" max="1900" width="36.85546875" style="165" customWidth="1"/>
    <col min="1901" max="1901" width="36.5703125" style="165" customWidth="1"/>
    <col min="1902" max="1909" width="36.85546875" style="165" customWidth="1"/>
    <col min="1910" max="1910" width="36.5703125" style="165" customWidth="1"/>
    <col min="1911" max="2048" width="36.85546875" style="165"/>
    <col min="2049" max="2049" width="18.5703125" style="165" customWidth="1"/>
    <col min="2050" max="2058" width="31.42578125" style="165" customWidth="1"/>
    <col min="2059" max="2075" width="36.85546875" style="165" customWidth="1"/>
    <col min="2076" max="2076" width="37" style="165" customWidth="1"/>
    <col min="2077" max="2092" width="36.85546875" style="165" customWidth="1"/>
    <col min="2093" max="2093" width="37.140625" style="165" customWidth="1"/>
    <col min="2094" max="2095" width="36.85546875" style="165" customWidth="1"/>
    <col min="2096" max="2096" width="36.5703125" style="165" customWidth="1"/>
    <col min="2097" max="2098" width="36.85546875" style="165" customWidth="1"/>
    <col min="2099" max="2099" width="36.5703125" style="165" customWidth="1"/>
    <col min="2100" max="2100" width="37" style="165" customWidth="1"/>
    <col min="2101" max="2119" width="36.85546875" style="165" customWidth="1"/>
    <col min="2120" max="2120" width="37" style="165" customWidth="1"/>
    <col min="2121" max="2138" width="36.85546875" style="165" customWidth="1"/>
    <col min="2139" max="2139" width="36.5703125" style="165" customWidth="1"/>
    <col min="2140" max="2152" width="36.85546875" style="165" customWidth="1"/>
    <col min="2153" max="2153" width="36.5703125" style="165" customWidth="1"/>
    <col min="2154" max="2156" width="36.85546875" style="165" customWidth="1"/>
    <col min="2157" max="2157" width="36.5703125" style="165" customWidth="1"/>
    <col min="2158" max="2165" width="36.85546875" style="165" customWidth="1"/>
    <col min="2166" max="2166" width="36.5703125" style="165" customWidth="1"/>
    <col min="2167" max="2304" width="36.85546875" style="165"/>
    <col min="2305" max="2305" width="18.5703125" style="165" customWidth="1"/>
    <col min="2306" max="2314" width="31.42578125" style="165" customWidth="1"/>
    <col min="2315" max="2331" width="36.85546875" style="165" customWidth="1"/>
    <col min="2332" max="2332" width="37" style="165" customWidth="1"/>
    <col min="2333" max="2348" width="36.85546875" style="165" customWidth="1"/>
    <col min="2349" max="2349" width="37.140625" style="165" customWidth="1"/>
    <col min="2350" max="2351" width="36.85546875" style="165" customWidth="1"/>
    <col min="2352" max="2352" width="36.5703125" style="165" customWidth="1"/>
    <col min="2353" max="2354" width="36.85546875" style="165" customWidth="1"/>
    <col min="2355" max="2355" width="36.5703125" style="165" customWidth="1"/>
    <col min="2356" max="2356" width="37" style="165" customWidth="1"/>
    <col min="2357" max="2375" width="36.85546875" style="165" customWidth="1"/>
    <col min="2376" max="2376" width="37" style="165" customWidth="1"/>
    <col min="2377" max="2394" width="36.85546875" style="165" customWidth="1"/>
    <col min="2395" max="2395" width="36.5703125" style="165" customWidth="1"/>
    <col min="2396" max="2408" width="36.85546875" style="165" customWidth="1"/>
    <col min="2409" max="2409" width="36.5703125" style="165" customWidth="1"/>
    <col min="2410" max="2412" width="36.85546875" style="165" customWidth="1"/>
    <col min="2413" max="2413" width="36.5703125" style="165" customWidth="1"/>
    <col min="2414" max="2421" width="36.85546875" style="165" customWidth="1"/>
    <col min="2422" max="2422" width="36.5703125" style="165" customWidth="1"/>
    <col min="2423" max="2560" width="36.85546875" style="165"/>
    <col min="2561" max="2561" width="18.5703125" style="165" customWidth="1"/>
    <col min="2562" max="2570" width="31.42578125" style="165" customWidth="1"/>
    <col min="2571" max="2587" width="36.85546875" style="165" customWidth="1"/>
    <col min="2588" max="2588" width="37" style="165" customWidth="1"/>
    <col min="2589" max="2604" width="36.85546875" style="165" customWidth="1"/>
    <col min="2605" max="2605" width="37.140625" style="165" customWidth="1"/>
    <col min="2606" max="2607" width="36.85546875" style="165" customWidth="1"/>
    <col min="2608" max="2608" width="36.5703125" style="165" customWidth="1"/>
    <col min="2609" max="2610" width="36.85546875" style="165" customWidth="1"/>
    <col min="2611" max="2611" width="36.5703125" style="165" customWidth="1"/>
    <col min="2612" max="2612" width="37" style="165" customWidth="1"/>
    <col min="2613" max="2631" width="36.85546875" style="165" customWidth="1"/>
    <col min="2632" max="2632" width="37" style="165" customWidth="1"/>
    <col min="2633" max="2650" width="36.85546875" style="165" customWidth="1"/>
    <col min="2651" max="2651" width="36.5703125" style="165" customWidth="1"/>
    <col min="2652" max="2664" width="36.85546875" style="165" customWidth="1"/>
    <col min="2665" max="2665" width="36.5703125" style="165" customWidth="1"/>
    <col min="2666" max="2668" width="36.85546875" style="165" customWidth="1"/>
    <col min="2669" max="2669" width="36.5703125" style="165" customWidth="1"/>
    <col min="2670" max="2677" width="36.85546875" style="165" customWidth="1"/>
    <col min="2678" max="2678" width="36.5703125" style="165" customWidth="1"/>
    <col min="2679" max="2816" width="36.85546875" style="165"/>
    <col min="2817" max="2817" width="18.5703125" style="165" customWidth="1"/>
    <col min="2818" max="2826" width="31.42578125" style="165" customWidth="1"/>
    <col min="2827" max="2843" width="36.85546875" style="165" customWidth="1"/>
    <col min="2844" max="2844" width="37" style="165" customWidth="1"/>
    <col min="2845" max="2860" width="36.85546875" style="165" customWidth="1"/>
    <col min="2861" max="2861" width="37.140625" style="165" customWidth="1"/>
    <col min="2862" max="2863" width="36.85546875" style="165" customWidth="1"/>
    <col min="2864" max="2864" width="36.5703125" style="165" customWidth="1"/>
    <col min="2865" max="2866" width="36.85546875" style="165" customWidth="1"/>
    <col min="2867" max="2867" width="36.5703125" style="165" customWidth="1"/>
    <col min="2868" max="2868" width="37" style="165" customWidth="1"/>
    <col min="2869" max="2887" width="36.85546875" style="165" customWidth="1"/>
    <col min="2888" max="2888" width="37" style="165" customWidth="1"/>
    <col min="2889" max="2906" width="36.85546875" style="165" customWidth="1"/>
    <col min="2907" max="2907" width="36.5703125" style="165" customWidth="1"/>
    <col min="2908" max="2920" width="36.85546875" style="165" customWidth="1"/>
    <col min="2921" max="2921" width="36.5703125" style="165" customWidth="1"/>
    <col min="2922" max="2924" width="36.85546875" style="165" customWidth="1"/>
    <col min="2925" max="2925" width="36.5703125" style="165" customWidth="1"/>
    <col min="2926" max="2933" width="36.85546875" style="165" customWidth="1"/>
    <col min="2934" max="2934" width="36.5703125" style="165" customWidth="1"/>
    <col min="2935" max="3072" width="36.85546875" style="165"/>
    <col min="3073" max="3073" width="18.5703125" style="165" customWidth="1"/>
    <col min="3074" max="3082" width="31.42578125" style="165" customWidth="1"/>
    <col min="3083" max="3099" width="36.85546875" style="165" customWidth="1"/>
    <col min="3100" max="3100" width="37" style="165" customWidth="1"/>
    <col min="3101" max="3116" width="36.85546875" style="165" customWidth="1"/>
    <col min="3117" max="3117" width="37.140625" style="165" customWidth="1"/>
    <col min="3118" max="3119" width="36.85546875" style="165" customWidth="1"/>
    <col min="3120" max="3120" width="36.5703125" style="165" customWidth="1"/>
    <col min="3121" max="3122" width="36.85546875" style="165" customWidth="1"/>
    <col min="3123" max="3123" width="36.5703125" style="165" customWidth="1"/>
    <col min="3124" max="3124" width="37" style="165" customWidth="1"/>
    <col min="3125" max="3143" width="36.85546875" style="165" customWidth="1"/>
    <col min="3144" max="3144" width="37" style="165" customWidth="1"/>
    <col min="3145" max="3162" width="36.85546875" style="165" customWidth="1"/>
    <col min="3163" max="3163" width="36.5703125" style="165" customWidth="1"/>
    <col min="3164" max="3176" width="36.85546875" style="165" customWidth="1"/>
    <col min="3177" max="3177" width="36.5703125" style="165" customWidth="1"/>
    <col min="3178" max="3180" width="36.85546875" style="165" customWidth="1"/>
    <col min="3181" max="3181" width="36.5703125" style="165" customWidth="1"/>
    <col min="3182" max="3189" width="36.85546875" style="165" customWidth="1"/>
    <col min="3190" max="3190" width="36.5703125" style="165" customWidth="1"/>
    <col min="3191" max="3328" width="36.85546875" style="165"/>
    <col min="3329" max="3329" width="18.5703125" style="165" customWidth="1"/>
    <col min="3330" max="3338" width="31.42578125" style="165" customWidth="1"/>
    <col min="3339" max="3355" width="36.85546875" style="165" customWidth="1"/>
    <col min="3356" max="3356" width="37" style="165" customWidth="1"/>
    <col min="3357" max="3372" width="36.85546875" style="165" customWidth="1"/>
    <col min="3373" max="3373" width="37.140625" style="165" customWidth="1"/>
    <col min="3374" max="3375" width="36.85546875" style="165" customWidth="1"/>
    <col min="3376" max="3376" width="36.5703125" style="165" customWidth="1"/>
    <col min="3377" max="3378" width="36.85546875" style="165" customWidth="1"/>
    <col min="3379" max="3379" width="36.5703125" style="165" customWidth="1"/>
    <col min="3380" max="3380" width="37" style="165" customWidth="1"/>
    <col min="3381" max="3399" width="36.85546875" style="165" customWidth="1"/>
    <col min="3400" max="3400" width="37" style="165" customWidth="1"/>
    <col min="3401" max="3418" width="36.85546875" style="165" customWidth="1"/>
    <col min="3419" max="3419" width="36.5703125" style="165" customWidth="1"/>
    <col min="3420" max="3432" width="36.85546875" style="165" customWidth="1"/>
    <col min="3433" max="3433" width="36.5703125" style="165" customWidth="1"/>
    <col min="3434" max="3436" width="36.85546875" style="165" customWidth="1"/>
    <col min="3437" max="3437" width="36.5703125" style="165" customWidth="1"/>
    <col min="3438" max="3445" width="36.85546875" style="165" customWidth="1"/>
    <col min="3446" max="3446" width="36.5703125" style="165" customWidth="1"/>
    <col min="3447" max="3584" width="36.85546875" style="165"/>
    <col min="3585" max="3585" width="18.5703125" style="165" customWidth="1"/>
    <col min="3586" max="3594" width="31.42578125" style="165" customWidth="1"/>
    <col min="3595" max="3611" width="36.85546875" style="165" customWidth="1"/>
    <col min="3612" max="3612" width="37" style="165" customWidth="1"/>
    <col min="3613" max="3628" width="36.85546875" style="165" customWidth="1"/>
    <col min="3629" max="3629" width="37.140625" style="165" customWidth="1"/>
    <col min="3630" max="3631" width="36.85546875" style="165" customWidth="1"/>
    <col min="3632" max="3632" width="36.5703125" style="165" customWidth="1"/>
    <col min="3633" max="3634" width="36.85546875" style="165" customWidth="1"/>
    <col min="3635" max="3635" width="36.5703125" style="165" customWidth="1"/>
    <col min="3636" max="3636" width="37" style="165" customWidth="1"/>
    <col min="3637" max="3655" width="36.85546875" style="165" customWidth="1"/>
    <col min="3656" max="3656" width="37" style="165" customWidth="1"/>
    <col min="3657" max="3674" width="36.85546875" style="165" customWidth="1"/>
    <col min="3675" max="3675" width="36.5703125" style="165" customWidth="1"/>
    <col min="3676" max="3688" width="36.85546875" style="165" customWidth="1"/>
    <col min="3689" max="3689" width="36.5703125" style="165" customWidth="1"/>
    <col min="3690" max="3692" width="36.85546875" style="165" customWidth="1"/>
    <col min="3693" max="3693" width="36.5703125" style="165" customWidth="1"/>
    <col min="3694" max="3701" width="36.85546875" style="165" customWidth="1"/>
    <col min="3702" max="3702" width="36.5703125" style="165" customWidth="1"/>
    <col min="3703" max="3840" width="36.85546875" style="165"/>
    <col min="3841" max="3841" width="18.5703125" style="165" customWidth="1"/>
    <col min="3842" max="3850" width="31.42578125" style="165" customWidth="1"/>
    <col min="3851" max="3867" width="36.85546875" style="165" customWidth="1"/>
    <col min="3868" max="3868" width="37" style="165" customWidth="1"/>
    <col min="3869" max="3884" width="36.85546875" style="165" customWidth="1"/>
    <col min="3885" max="3885" width="37.140625" style="165" customWidth="1"/>
    <col min="3886" max="3887" width="36.85546875" style="165" customWidth="1"/>
    <col min="3888" max="3888" width="36.5703125" style="165" customWidth="1"/>
    <col min="3889" max="3890" width="36.85546875" style="165" customWidth="1"/>
    <col min="3891" max="3891" width="36.5703125" style="165" customWidth="1"/>
    <col min="3892" max="3892" width="37" style="165" customWidth="1"/>
    <col min="3893" max="3911" width="36.85546875" style="165" customWidth="1"/>
    <col min="3912" max="3912" width="37" style="165" customWidth="1"/>
    <col min="3913" max="3930" width="36.85546875" style="165" customWidth="1"/>
    <col min="3931" max="3931" width="36.5703125" style="165" customWidth="1"/>
    <col min="3932" max="3944" width="36.85546875" style="165" customWidth="1"/>
    <col min="3945" max="3945" width="36.5703125" style="165" customWidth="1"/>
    <col min="3946" max="3948" width="36.85546875" style="165" customWidth="1"/>
    <col min="3949" max="3949" width="36.5703125" style="165" customWidth="1"/>
    <col min="3950" max="3957" width="36.85546875" style="165" customWidth="1"/>
    <col min="3958" max="3958" width="36.5703125" style="165" customWidth="1"/>
    <col min="3959" max="4096" width="36.85546875" style="165"/>
    <col min="4097" max="4097" width="18.5703125" style="165" customWidth="1"/>
    <col min="4098" max="4106" width="31.42578125" style="165" customWidth="1"/>
    <col min="4107" max="4123" width="36.85546875" style="165" customWidth="1"/>
    <col min="4124" max="4124" width="37" style="165" customWidth="1"/>
    <col min="4125" max="4140" width="36.85546875" style="165" customWidth="1"/>
    <col min="4141" max="4141" width="37.140625" style="165" customWidth="1"/>
    <col min="4142" max="4143" width="36.85546875" style="165" customWidth="1"/>
    <col min="4144" max="4144" width="36.5703125" style="165" customWidth="1"/>
    <col min="4145" max="4146" width="36.85546875" style="165" customWidth="1"/>
    <col min="4147" max="4147" width="36.5703125" style="165" customWidth="1"/>
    <col min="4148" max="4148" width="37" style="165" customWidth="1"/>
    <col min="4149" max="4167" width="36.85546875" style="165" customWidth="1"/>
    <col min="4168" max="4168" width="37" style="165" customWidth="1"/>
    <col min="4169" max="4186" width="36.85546875" style="165" customWidth="1"/>
    <col min="4187" max="4187" width="36.5703125" style="165" customWidth="1"/>
    <col min="4188" max="4200" width="36.85546875" style="165" customWidth="1"/>
    <col min="4201" max="4201" width="36.5703125" style="165" customWidth="1"/>
    <col min="4202" max="4204" width="36.85546875" style="165" customWidth="1"/>
    <col min="4205" max="4205" width="36.5703125" style="165" customWidth="1"/>
    <col min="4206" max="4213" width="36.85546875" style="165" customWidth="1"/>
    <col min="4214" max="4214" width="36.5703125" style="165" customWidth="1"/>
    <col min="4215" max="4352" width="36.85546875" style="165"/>
    <col min="4353" max="4353" width="18.5703125" style="165" customWidth="1"/>
    <col min="4354" max="4362" width="31.42578125" style="165" customWidth="1"/>
    <col min="4363" max="4379" width="36.85546875" style="165" customWidth="1"/>
    <col min="4380" max="4380" width="37" style="165" customWidth="1"/>
    <col min="4381" max="4396" width="36.85546875" style="165" customWidth="1"/>
    <col min="4397" max="4397" width="37.140625" style="165" customWidth="1"/>
    <col min="4398" max="4399" width="36.85546875" style="165" customWidth="1"/>
    <col min="4400" max="4400" width="36.5703125" style="165" customWidth="1"/>
    <col min="4401" max="4402" width="36.85546875" style="165" customWidth="1"/>
    <col min="4403" max="4403" width="36.5703125" style="165" customWidth="1"/>
    <col min="4404" max="4404" width="37" style="165" customWidth="1"/>
    <col min="4405" max="4423" width="36.85546875" style="165" customWidth="1"/>
    <col min="4424" max="4424" width="37" style="165" customWidth="1"/>
    <col min="4425" max="4442" width="36.85546875" style="165" customWidth="1"/>
    <col min="4443" max="4443" width="36.5703125" style="165" customWidth="1"/>
    <col min="4444" max="4456" width="36.85546875" style="165" customWidth="1"/>
    <col min="4457" max="4457" width="36.5703125" style="165" customWidth="1"/>
    <col min="4458" max="4460" width="36.85546875" style="165" customWidth="1"/>
    <col min="4461" max="4461" width="36.5703125" style="165" customWidth="1"/>
    <col min="4462" max="4469" width="36.85546875" style="165" customWidth="1"/>
    <col min="4470" max="4470" width="36.5703125" style="165" customWidth="1"/>
    <col min="4471" max="4608" width="36.85546875" style="165"/>
    <col min="4609" max="4609" width="18.5703125" style="165" customWidth="1"/>
    <col min="4610" max="4618" width="31.42578125" style="165" customWidth="1"/>
    <col min="4619" max="4635" width="36.85546875" style="165" customWidth="1"/>
    <col min="4636" max="4636" width="37" style="165" customWidth="1"/>
    <col min="4637" max="4652" width="36.85546875" style="165" customWidth="1"/>
    <col min="4653" max="4653" width="37.140625" style="165" customWidth="1"/>
    <col min="4654" max="4655" width="36.85546875" style="165" customWidth="1"/>
    <col min="4656" max="4656" width="36.5703125" style="165" customWidth="1"/>
    <col min="4657" max="4658" width="36.85546875" style="165" customWidth="1"/>
    <col min="4659" max="4659" width="36.5703125" style="165" customWidth="1"/>
    <col min="4660" max="4660" width="37" style="165" customWidth="1"/>
    <col min="4661" max="4679" width="36.85546875" style="165" customWidth="1"/>
    <col min="4680" max="4680" width="37" style="165" customWidth="1"/>
    <col min="4681" max="4698" width="36.85546875" style="165" customWidth="1"/>
    <col min="4699" max="4699" width="36.5703125" style="165" customWidth="1"/>
    <col min="4700" max="4712" width="36.85546875" style="165" customWidth="1"/>
    <col min="4713" max="4713" width="36.5703125" style="165" customWidth="1"/>
    <col min="4714" max="4716" width="36.85546875" style="165" customWidth="1"/>
    <col min="4717" max="4717" width="36.5703125" style="165" customWidth="1"/>
    <col min="4718" max="4725" width="36.85546875" style="165" customWidth="1"/>
    <col min="4726" max="4726" width="36.5703125" style="165" customWidth="1"/>
    <col min="4727" max="4864" width="36.85546875" style="165"/>
    <col min="4865" max="4865" width="18.5703125" style="165" customWidth="1"/>
    <col min="4866" max="4874" width="31.42578125" style="165" customWidth="1"/>
    <col min="4875" max="4891" width="36.85546875" style="165" customWidth="1"/>
    <col min="4892" max="4892" width="37" style="165" customWidth="1"/>
    <col min="4893" max="4908" width="36.85546875" style="165" customWidth="1"/>
    <col min="4909" max="4909" width="37.140625" style="165" customWidth="1"/>
    <col min="4910" max="4911" width="36.85546875" style="165" customWidth="1"/>
    <col min="4912" max="4912" width="36.5703125" style="165" customWidth="1"/>
    <col min="4913" max="4914" width="36.85546875" style="165" customWidth="1"/>
    <col min="4915" max="4915" width="36.5703125" style="165" customWidth="1"/>
    <col min="4916" max="4916" width="37" style="165" customWidth="1"/>
    <col min="4917" max="4935" width="36.85546875" style="165" customWidth="1"/>
    <col min="4936" max="4936" width="37" style="165" customWidth="1"/>
    <col min="4937" max="4954" width="36.85546875" style="165" customWidth="1"/>
    <col min="4955" max="4955" width="36.5703125" style="165" customWidth="1"/>
    <col min="4956" max="4968" width="36.85546875" style="165" customWidth="1"/>
    <col min="4969" max="4969" width="36.5703125" style="165" customWidth="1"/>
    <col min="4970" max="4972" width="36.85546875" style="165" customWidth="1"/>
    <col min="4973" max="4973" width="36.5703125" style="165" customWidth="1"/>
    <col min="4974" max="4981" width="36.85546875" style="165" customWidth="1"/>
    <col min="4982" max="4982" width="36.5703125" style="165" customWidth="1"/>
    <col min="4983" max="5120" width="36.85546875" style="165"/>
    <col min="5121" max="5121" width="18.5703125" style="165" customWidth="1"/>
    <col min="5122" max="5130" width="31.42578125" style="165" customWidth="1"/>
    <col min="5131" max="5147" width="36.85546875" style="165" customWidth="1"/>
    <col min="5148" max="5148" width="37" style="165" customWidth="1"/>
    <col min="5149" max="5164" width="36.85546875" style="165" customWidth="1"/>
    <col min="5165" max="5165" width="37.140625" style="165" customWidth="1"/>
    <col min="5166" max="5167" width="36.85546875" style="165" customWidth="1"/>
    <col min="5168" max="5168" width="36.5703125" style="165" customWidth="1"/>
    <col min="5169" max="5170" width="36.85546875" style="165" customWidth="1"/>
    <col min="5171" max="5171" width="36.5703125" style="165" customWidth="1"/>
    <col min="5172" max="5172" width="37" style="165" customWidth="1"/>
    <col min="5173" max="5191" width="36.85546875" style="165" customWidth="1"/>
    <col min="5192" max="5192" width="37" style="165" customWidth="1"/>
    <col min="5193" max="5210" width="36.85546875" style="165" customWidth="1"/>
    <col min="5211" max="5211" width="36.5703125" style="165" customWidth="1"/>
    <col min="5212" max="5224" width="36.85546875" style="165" customWidth="1"/>
    <col min="5225" max="5225" width="36.5703125" style="165" customWidth="1"/>
    <col min="5226" max="5228" width="36.85546875" style="165" customWidth="1"/>
    <col min="5229" max="5229" width="36.5703125" style="165" customWidth="1"/>
    <col min="5230" max="5237" width="36.85546875" style="165" customWidth="1"/>
    <col min="5238" max="5238" width="36.5703125" style="165" customWidth="1"/>
    <col min="5239" max="5376" width="36.85546875" style="165"/>
    <col min="5377" max="5377" width="18.5703125" style="165" customWidth="1"/>
    <col min="5378" max="5386" width="31.42578125" style="165" customWidth="1"/>
    <col min="5387" max="5403" width="36.85546875" style="165" customWidth="1"/>
    <col min="5404" max="5404" width="37" style="165" customWidth="1"/>
    <col min="5405" max="5420" width="36.85546875" style="165" customWidth="1"/>
    <col min="5421" max="5421" width="37.140625" style="165" customWidth="1"/>
    <col min="5422" max="5423" width="36.85546875" style="165" customWidth="1"/>
    <col min="5424" max="5424" width="36.5703125" style="165" customWidth="1"/>
    <col min="5425" max="5426" width="36.85546875" style="165" customWidth="1"/>
    <col min="5427" max="5427" width="36.5703125" style="165" customWidth="1"/>
    <col min="5428" max="5428" width="37" style="165" customWidth="1"/>
    <col min="5429" max="5447" width="36.85546875" style="165" customWidth="1"/>
    <col min="5448" max="5448" width="37" style="165" customWidth="1"/>
    <col min="5449" max="5466" width="36.85546875" style="165" customWidth="1"/>
    <col min="5467" max="5467" width="36.5703125" style="165" customWidth="1"/>
    <col min="5468" max="5480" width="36.85546875" style="165" customWidth="1"/>
    <col min="5481" max="5481" width="36.5703125" style="165" customWidth="1"/>
    <col min="5482" max="5484" width="36.85546875" style="165" customWidth="1"/>
    <col min="5485" max="5485" width="36.5703125" style="165" customWidth="1"/>
    <col min="5486" max="5493" width="36.85546875" style="165" customWidth="1"/>
    <col min="5494" max="5494" width="36.5703125" style="165" customWidth="1"/>
    <col min="5495" max="5632" width="36.85546875" style="165"/>
    <col min="5633" max="5633" width="18.5703125" style="165" customWidth="1"/>
    <col min="5634" max="5642" width="31.42578125" style="165" customWidth="1"/>
    <col min="5643" max="5659" width="36.85546875" style="165" customWidth="1"/>
    <col min="5660" max="5660" width="37" style="165" customWidth="1"/>
    <col min="5661" max="5676" width="36.85546875" style="165" customWidth="1"/>
    <col min="5677" max="5677" width="37.140625" style="165" customWidth="1"/>
    <col min="5678" max="5679" width="36.85546875" style="165" customWidth="1"/>
    <col min="5680" max="5680" width="36.5703125" style="165" customWidth="1"/>
    <col min="5681" max="5682" width="36.85546875" style="165" customWidth="1"/>
    <col min="5683" max="5683" width="36.5703125" style="165" customWidth="1"/>
    <col min="5684" max="5684" width="37" style="165" customWidth="1"/>
    <col min="5685" max="5703" width="36.85546875" style="165" customWidth="1"/>
    <col min="5704" max="5704" width="37" style="165" customWidth="1"/>
    <col min="5705" max="5722" width="36.85546875" style="165" customWidth="1"/>
    <col min="5723" max="5723" width="36.5703125" style="165" customWidth="1"/>
    <col min="5724" max="5736" width="36.85546875" style="165" customWidth="1"/>
    <col min="5737" max="5737" width="36.5703125" style="165" customWidth="1"/>
    <col min="5738" max="5740" width="36.85546875" style="165" customWidth="1"/>
    <col min="5741" max="5741" width="36.5703125" style="165" customWidth="1"/>
    <col min="5742" max="5749" width="36.85546875" style="165" customWidth="1"/>
    <col min="5750" max="5750" width="36.5703125" style="165" customWidth="1"/>
    <col min="5751" max="5888" width="36.85546875" style="165"/>
    <col min="5889" max="5889" width="18.5703125" style="165" customWidth="1"/>
    <col min="5890" max="5898" width="31.42578125" style="165" customWidth="1"/>
    <col min="5899" max="5915" width="36.85546875" style="165" customWidth="1"/>
    <col min="5916" max="5916" width="37" style="165" customWidth="1"/>
    <col min="5917" max="5932" width="36.85546875" style="165" customWidth="1"/>
    <col min="5933" max="5933" width="37.140625" style="165" customWidth="1"/>
    <col min="5934" max="5935" width="36.85546875" style="165" customWidth="1"/>
    <col min="5936" max="5936" width="36.5703125" style="165" customWidth="1"/>
    <col min="5937" max="5938" width="36.85546875" style="165" customWidth="1"/>
    <col min="5939" max="5939" width="36.5703125" style="165" customWidth="1"/>
    <col min="5940" max="5940" width="37" style="165" customWidth="1"/>
    <col min="5941" max="5959" width="36.85546875" style="165" customWidth="1"/>
    <col min="5960" max="5960" width="37" style="165" customWidth="1"/>
    <col min="5961" max="5978" width="36.85546875" style="165" customWidth="1"/>
    <col min="5979" max="5979" width="36.5703125" style="165" customWidth="1"/>
    <col min="5980" max="5992" width="36.85546875" style="165" customWidth="1"/>
    <col min="5993" max="5993" width="36.5703125" style="165" customWidth="1"/>
    <col min="5994" max="5996" width="36.85546875" style="165" customWidth="1"/>
    <col min="5997" max="5997" width="36.5703125" style="165" customWidth="1"/>
    <col min="5998" max="6005" width="36.85546875" style="165" customWidth="1"/>
    <col min="6006" max="6006" width="36.5703125" style="165" customWidth="1"/>
    <col min="6007" max="6144" width="36.85546875" style="165"/>
    <col min="6145" max="6145" width="18.5703125" style="165" customWidth="1"/>
    <col min="6146" max="6154" width="31.42578125" style="165" customWidth="1"/>
    <col min="6155" max="6171" width="36.85546875" style="165" customWidth="1"/>
    <col min="6172" max="6172" width="37" style="165" customWidth="1"/>
    <col min="6173" max="6188" width="36.85546875" style="165" customWidth="1"/>
    <col min="6189" max="6189" width="37.140625" style="165" customWidth="1"/>
    <col min="6190" max="6191" width="36.85546875" style="165" customWidth="1"/>
    <col min="6192" max="6192" width="36.5703125" style="165" customWidth="1"/>
    <col min="6193" max="6194" width="36.85546875" style="165" customWidth="1"/>
    <col min="6195" max="6195" width="36.5703125" style="165" customWidth="1"/>
    <col min="6196" max="6196" width="37" style="165" customWidth="1"/>
    <col min="6197" max="6215" width="36.85546875" style="165" customWidth="1"/>
    <col min="6216" max="6216" width="37" style="165" customWidth="1"/>
    <col min="6217" max="6234" width="36.85546875" style="165" customWidth="1"/>
    <col min="6235" max="6235" width="36.5703125" style="165" customWidth="1"/>
    <col min="6236" max="6248" width="36.85546875" style="165" customWidth="1"/>
    <col min="6249" max="6249" width="36.5703125" style="165" customWidth="1"/>
    <col min="6250" max="6252" width="36.85546875" style="165" customWidth="1"/>
    <col min="6253" max="6253" width="36.5703125" style="165" customWidth="1"/>
    <col min="6254" max="6261" width="36.85546875" style="165" customWidth="1"/>
    <col min="6262" max="6262" width="36.5703125" style="165" customWidth="1"/>
    <col min="6263" max="6400" width="36.85546875" style="165"/>
    <col min="6401" max="6401" width="18.5703125" style="165" customWidth="1"/>
    <col min="6402" max="6410" width="31.42578125" style="165" customWidth="1"/>
    <col min="6411" max="6427" width="36.85546875" style="165" customWidth="1"/>
    <col min="6428" max="6428" width="37" style="165" customWidth="1"/>
    <col min="6429" max="6444" width="36.85546875" style="165" customWidth="1"/>
    <col min="6445" max="6445" width="37.140625" style="165" customWidth="1"/>
    <col min="6446" max="6447" width="36.85546875" style="165" customWidth="1"/>
    <col min="6448" max="6448" width="36.5703125" style="165" customWidth="1"/>
    <col min="6449" max="6450" width="36.85546875" style="165" customWidth="1"/>
    <col min="6451" max="6451" width="36.5703125" style="165" customWidth="1"/>
    <col min="6452" max="6452" width="37" style="165" customWidth="1"/>
    <col min="6453" max="6471" width="36.85546875" style="165" customWidth="1"/>
    <col min="6472" max="6472" width="37" style="165" customWidth="1"/>
    <col min="6473" max="6490" width="36.85546875" style="165" customWidth="1"/>
    <col min="6491" max="6491" width="36.5703125" style="165" customWidth="1"/>
    <col min="6492" max="6504" width="36.85546875" style="165" customWidth="1"/>
    <col min="6505" max="6505" width="36.5703125" style="165" customWidth="1"/>
    <col min="6506" max="6508" width="36.85546875" style="165" customWidth="1"/>
    <col min="6509" max="6509" width="36.5703125" style="165" customWidth="1"/>
    <col min="6510" max="6517" width="36.85546875" style="165" customWidth="1"/>
    <col min="6518" max="6518" width="36.5703125" style="165" customWidth="1"/>
    <col min="6519" max="6656" width="36.85546875" style="165"/>
    <col min="6657" max="6657" width="18.5703125" style="165" customWidth="1"/>
    <col min="6658" max="6666" width="31.42578125" style="165" customWidth="1"/>
    <col min="6667" max="6683" width="36.85546875" style="165" customWidth="1"/>
    <col min="6684" max="6684" width="37" style="165" customWidth="1"/>
    <col min="6685" max="6700" width="36.85546875" style="165" customWidth="1"/>
    <col min="6701" max="6701" width="37.140625" style="165" customWidth="1"/>
    <col min="6702" max="6703" width="36.85546875" style="165" customWidth="1"/>
    <col min="6704" max="6704" width="36.5703125" style="165" customWidth="1"/>
    <col min="6705" max="6706" width="36.85546875" style="165" customWidth="1"/>
    <col min="6707" max="6707" width="36.5703125" style="165" customWidth="1"/>
    <col min="6708" max="6708" width="37" style="165" customWidth="1"/>
    <col min="6709" max="6727" width="36.85546875" style="165" customWidth="1"/>
    <col min="6728" max="6728" width="37" style="165" customWidth="1"/>
    <col min="6729" max="6746" width="36.85546875" style="165" customWidth="1"/>
    <col min="6747" max="6747" width="36.5703125" style="165" customWidth="1"/>
    <col min="6748" max="6760" width="36.85546875" style="165" customWidth="1"/>
    <col min="6761" max="6761" width="36.5703125" style="165" customWidth="1"/>
    <col min="6762" max="6764" width="36.85546875" style="165" customWidth="1"/>
    <col min="6765" max="6765" width="36.5703125" style="165" customWidth="1"/>
    <col min="6766" max="6773" width="36.85546875" style="165" customWidth="1"/>
    <col min="6774" max="6774" width="36.5703125" style="165" customWidth="1"/>
    <col min="6775" max="6912" width="36.85546875" style="165"/>
    <col min="6913" max="6913" width="18.5703125" style="165" customWidth="1"/>
    <col min="6914" max="6922" width="31.42578125" style="165" customWidth="1"/>
    <col min="6923" max="6939" width="36.85546875" style="165" customWidth="1"/>
    <col min="6940" max="6940" width="37" style="165" customWidth="1"/>
    <col min="6941" max="6956" width="36.85546875" style="165" customWidth="1"/>
    <col min="6957" max="6957" width="37.140625" style="165" customWidth="1"/>
    <col min="6958" max="6959" width="36.85546875" style="165" customWidth="1"/>
    <col min="6960" max="6960" width="36.5703125" style="165" customWidth="1"/>
    <col min="6961" max="6962" width="36.85546875" style="165" customWidth="1"/>
    <col min="6963" max="6963" width="36.5703125" style="165" customWidth="1"/>
    <col min="6964" max="6964" width="37" style="165" customWidth="1"/>
    <col min="6965" max="6983" width="36.85546875" style="165" customWidth="1"/>
    <col min="6984" max="6984" width="37" style="165" customWidth="1"/>
    <col min="6985" max="7002" width="36.85546875" style="165" customWidth="1"/>
    <col min="7003" max="7003" width="36.5703125" style="165" customWidth="1"/>
    <col min="7004" max="7016" width="36.85546875" style="165" customWidth="1"/>
    <col min="7017" max="7017" width="36.5703125" style="165" customWidth="1"/>
    <col min="7018" max="7020" width="36.85546875" style="165" customWidth="1"/>
    <col min="7021" max="7021" width="36.5703125" style="165" customWidth="1"/>
    <col min="7022" max="7029" width="36.85546875" style="165" customWidth="1"/>
    <col min="7030" max="7030" width="36.5703125" style="165" customWidth="1"/>
    <col min="7031" max="7168" width="36.85546875" style="165"/>
    <col min="7169" max="7169" width="18.5703125" style="165" customWidth="1"/>
    <col min="7170" max="7178" width="31.42578125" style="165" customWidth="1"/>
    <col min="7179" max="7195" width="36.85546875" style="165" customWidth="1"/>
    <col min="7196" max="7196" width="37" style="165" customWidth="1"/>
    <col min="7197" max="7212" width="36.85546875" style="165" customWidth="1"/>
    <col min="7213" max="7213" width="37.140625" style="165" customWidth="1"/>
    <col min="7214" max="7215" width="36.85546875" style="165" customWidth="1"/>
    <col min="7216" max="7216" width="36.5703125" style="165" customWidth="1"/>
    <col min="7217" max="7218" width="36.85546875" style="165" customWidth="1"/>
    <col min="7219" max="7219" width="36.5703125" style="165" customWidth="1"/>
    <col min="7220" max="7220" width="37" style="165" customWidth="1"/>
    <col min="7221" max="7239" width="36.85546875" style="165" customWidth="1"/>
    <col min="7240" max="7240" width="37" style="165" customWidth="1"/>
    <col min="7241" max="7258" width="36.85546875" style="165" customWidth="1"/>
    <col min="7259" max="7259" width="36.5703125" style="165" customWidth="1"/>
    <col min="7260" max="7272" width="36.85546875" style="165" customWidth="1"/>
    <col min="7273" max="7273" width="36.5703125" style="165" customWidth="1"/>
    <col min="7274" max="7276" width="36.85546875" style="165" customWidth="1"/>
    <col min="7277" max="7277" width="36.5703125" style="165" customWidth="1"/>
    <col min="7278" max="7285" width="36.85546875" style="165" customWidth="1"/>
    <col min="7286" max="7286" width="36.5703125" style="165" customWidth="1"/>
    <col min="7287" max="7424" width="36.85546875" style="165"/>
    <col min="7425" max="7425" width="18.5703125" style="165" customWidth="1"/>
    <col min="7426" max="7434" width="31.42578125" style="165" customWidth="1"/>
    <col min="7435" max="7451" width="36.85546875" style="165" customWidth="1"/>
    <col min="7452" max="7452" width="37" style="165" customWidth="1"/>
    <col min="7453" max="7468" width="36.85546875" style="165" customWidth="1"/>
    <col min="7469" max="7469" width="37.140625" style="165" customWidth="1"/>
    <col min="7470" max="7471" width="36.85546875" style="165" customWidth="1"/>
    <col min="7472" max="7472" width="36.5703125" style="165" customWidth="1"/>
    <col min="7473" max="7474" width="36.85546875" style="165" customWidth="1"/>
    <col min="7475" max="7475" width="36.5703125" style="165" customWidth="1"/>
    <col min="7476" max="7476" width="37" style="165" customWidth="1"/>
    <col min="7477" max="7495" width="36.85546875" style="165" customWidth="1"/>
    <col min="7496" max="7496" width="37" style="165" customWidth="1"/>
    <col min="7497" max="7514" width="36.85546875" style="165" customWidth="1"/>
    <col min="7515" max="7515" width="36.5703125" style="165" customWidth="1"/>
    <col min="7516" max="7528" width="36.85546875" style="165" customWidth="1"/>
    <col min="7529" max="7529" width="36.5703125" style="165" customWidth="1"/>
    <col min="7530" max="7532" width="36.85546875" style="165" customWidth="1"/>
    <col min="7533" max="7533" width="36.5703125" style="165" customWidth="1"/>
    <col min="7534" max="7541" width="36.85546875" style="165" customWidth="1"/>
    <col min="7542" max="7542" width="36.5703125" style="165" customWidth="1"/>
    <col min="7543" max="7680" width="36.85546875" style="165"/>
    <col min="7681" max="7681" width="18.5703125" style="165" customWidth="1"/>
    <col min="7682" max="7690" width="31.42578125" style="165" customWidth="1"/>
    <col min="7691" max="7707" width="36.85546875" style="165" customWidth="1"/>
    <col min="7708" max="7708" width="37" style="165" customWidth="1"/>
    <col min="7709" max="7724" width="36.85546875" style="165" customWidth="1"/>
    <col min="7725" max="7725" width="37.140625" style="165" customWidth="1"/>
    <col min="7726" max="7727" width="36.85546875" style="165" customWidth="1"/>
    <col min="7728" max="7728" width="36.5703125" style="165" customWidth="1"/>
    <col min="7729" max="7730" width="36.85546875" style="165" customWidth="1"/>
    <col min="7731" max="7731" width="36.5703125" style="165" customWidth="1"/>
    <col min="7732" max="7732" width="37" style="165" customWidth="1"/>
    <col min="7733" max="7751" width="36.85546875" style="165" customWidth="1"/>
    <col min="7752" max="7752" width="37" style="165" customWidth="1"/>
    <col min="7753" max="7770" width="36.85546875" style="165" customWidth="1"/>
    <col min="7771" max="7771" width="36.5703125" style="165" customWidth="1"/>
    <col min="7772" max="7784" width="36.85546875" style="165" customWidth="1"/>
    <col min="7785" max="7785" width="36.5703125" style="165" customWidth="1"/>
    <col min="7786" max="7788" width="36.85546875" style="165" customWidth="1"/>
    <col min="7789" max="7789" width="36.5703125" style="165" customWidth="1"/>
    <col min="7790" max="7797" width="36.85546875" style="165" customWidth="1"/>
    <col min="7798" max="7798" width="36.5703125" style="165" customWidth="1"/>
    <col min="7799" max="7936" width="36.85546875" style="165"/>
    <col min="7937" max="7937" width="18.5703125" style="165" customWidth="1"/>
    <col min="7938" max="7946" width="31.42578125" style="165" customWidth="1"/>
    <col min="7947" max="7963" width="36.85546875" style="165" customWidth="1"/>
    <col min="7964" max="7964" width="37" style="165" customWidth="1"/>
    <col min="7965" max="7980" width="36.85546875" style="165" customWidth="1"/>
    <col min="7981" max="7981" width="37.140625" style="165" customWidth="1"/>
    <col min="7982" max="7983" width="36.85546875" style="165" customWidth="1"/>
    <col min="7984" max="7984" width="36.5703125" style="165" customWidth="1"/>
    <col min="7985" max="7986" width="36.85546875" style="165" customWidth="1"/>
    <col min="7987" max="7987" width="36.5703125" style="165" customWidth="1"/>
    <col min="7988" max="7988" width="37" style="165" customWidth="1"/>
    <col min="7989" max="8007" width="36.85546875" style="165" customWidth="1"/>
    <col min="8008" max="8008" width="37" style="165" customWidth="1"/>
    <col min="8009" max="8026" width="36.85546875" style="165" customWidth="1"/>
    <col min="8027" max="8027" width="36.5703125" style="165" customWidth="1"/>
    <col min="8028" max="8040" width="36.85546875" style="165" customWidth="1"/>
    <col min="8041" max="8041" width="36.5703125" style="165" customWidth="1"/>
    <col min="8042" max="8044" width="36.85546875" style="165" customWidth="1"/>
    <col min="8045" max="8045" width="36.5703125" style="165" customWidth="1"/>
    <col min="8046" max="8053" width="36.85546875" style="165" customWidth="1"/>
    <col min="8054" max="8054" width="36.5703125" style="165" customWidth="1"/>
    <col min="8055" max="8192" width="36.85546875" style="165"/>
    <col min="8193" max="8193" width="18.5703125" style="165" customWidth="1"/>
    <col min="8194" max="8202" width="31.42578125" style="165" customWidth="1"/>
    <col min="8203" max="8219" width="36.85546875" style="165" customWidth="1"/>
    <col min="8220" max="8220" width="37" style="165" customWidth="1"/>
    <col min="8221" max="8236" width="36.85546875" style="165" customWidth="1"/>
    <col min="8237" max="8237" width="37.140625" style="165" customWidth="1"/>
    <col min="8238" max="8239" width="36.85546875" style="165" customWidth="1"/>
    <col min="8240" max="8240" width="36.5703125" style="165" customWidth="1"/>
    <col min="8241" max="8242" width="36.85546875" style="165" customWidth="1"/>
    <col min="8243" max="8243" width="36.5703125" style="165" customWidth="1"/>
    <col min="8244" max="8244" width="37" style="165" customWidth="1"/>
    <col min="8245" max="8263" width="36.85546875" style="165" customWidth="1"/>
    <col min="8264" max="8264" width="37" style="165" customWidth="1"/>
    <col min="8265" max="8282" width="36.85546875" style="165" customWidth="1"/>
    <col min="8283" max="8283" width="36.5703125" style="165" customWidth="1"/>
    <col min="8284" max="8296" width="36.85546875" style="165" customWidth="1"/>
    <col min="8297" max="8297" width="36.5703125" style="165" customWidth="1"/>
    <col min="8298" max="8300" width="36.85546875" style="165" customWidth="1"/>
    <col min="8301" max="8301" width="36.5703125" style="165" customWidth="1"/>
    <col min="8302" max="8309" width="36.85546875" style="165" customWidth="1"/>
    <col min="8310" max="8310" width="36.5703125" style="165" customWidth="1"/>
    <col min="8311" max="8448" width="36.85546875" style="165"/>
    <col min="8449" max="8449" width="18.5703125" style="165" customWidth="1"/>
    <col min="8450" max="8458" width="31.42578125" style="165" customWidth="1"/>
    <col min="8459" max="8475" width="36.85546875" style="165" customWidth="1"/>
    <col min="8476" max="8476" width="37" style="165" customWidth="1"/>
    <col min="8477" max="8492" width="36.85546875" style="165" customWidth="1"/>
    <col min="8493" max="8493" width="37.140625" style="165" customWidth="1"/>
    <col min="8494" max="8495" width="36.85546875" style="165" customWidth="1"/>
    <col min="8496" max="8496" width="36.5703125" style="165" customWidth="1"/>
    <col min="8497" max="8498" width="36.85546875" style="165" customWidth="1"/>
    <col min="8499" max="8499" width="36.5703125" style="165" customWidth="1"/>
    <col min="8500" max="8500" width="37" style="165" customWidth="1"/>
    <col min="8501" max="8519" width="36.85546875" style="165" customWidth="1"/>
    <col min="8520" max="8520" width="37" style="165" customWidth="1"/>
    <col min="8521" max="8538" width="36.85546875" style="165" customWidth="1"/>
    <col min="8539" max="8539" width="36.5703125" style="165" customWidth="1"/>
    <col min="8540" max="8552" width="36.85546875" style="165" customWidth="1"/>
    <col min="8553" max="8553" width="36.5703125" style="165" customWidth="1"/>
    <col min="8554" max="8556" width="36.85546875" style="165" customWidth="1"/>
    <col min="8557" max="8557" width="36.5703125" style="165" customWidth="1"/>
    <col min="8558" max="8565" width="36.85546875" style="165" customWidth="1"/>
    <col min="8566" max="8566" width="36.5703125" style="165" customWidth="1"/>
    <col min="8567" max="8704" width="36.85546875" style="165"/>
    <col min="8705" max="8705" width="18.5703125" style="165" customWidth="1"/>
    <col min="8706" max="8714" width="31.42578125" style="165" customWidth="1"/>
    <col min="8715" max="8731" width="36.85546875" style="165" customWidth="1"/>
    <col min="8732" max="8732" width="37" style="165" customWidth="1"/>
    <col min="8733" max="8748" width="36.85546875" style="165" customWidth="1"/>
    <col min="8749" max="8749" width="37.140625" style="165" customWidth="1"/>
    <col min="8750" max="8751" width="36.85546875" style="165" customWidth="1"/>
    <col min="8752" max="8752" width="36.5703125" style="165" customWidth="1"/>
    <col min="8753" max="8754" width="36.85546875" style="165" customWidth="1"/>
    <col min="8755" max="8755" width="36.5703125" style="165" customWidth="1"/>
    <col min="8756" max="8756" width="37" style="165" customWidth="1"/>
    <col min="8757" max="8775" width="36.85546875" style="165" customWidth="1"/>
    <col min="8776" max="8776" width="37" style="165" customWidth="1"/>
    <col min="8777" max="8794" width="36.85546875" style="165" customWidth="1"/>
    <col min="8795" max="8795" width="36.5703125" style="165" customWidth="1"/>
    <col min="8796" max="8808" width="36.85546875" style="165" customWidth="1"/>
    <col min="8809" max="8809" width="36.5703125" style="165" customWidth="1"/>
    <col min="8810" max="8812" width="36.85546875" style="165" customWidth="1"/>
    <col min="8813" max="8813" width="36.5703125" style="165" customWidth="1"/>
    <col min="8814" max="8821" width="36.85546875" style="165" customWidth="1"/>
    <col min="8822" max="8822" width="36.5703125" style="165" customWidth="1"/>
    <col min="8823" max="8960" width="36.85546875" style="165"/>
    <col min="8961" max="8961" width="18.5703125" style="165" customWidth="1"/>
    <col min="8962" max="8970" width="31.42578125" style="165" customWidth="1"/>
    <col min="8971" max="8987" width="36.85546875" style="165" customWidth="1"/>
    <col min="8988" max="8988" width="37" style="165" customWidth="1"/>
    <col min="8989" max="9004" width="36.85546875" style="165" customWidth="1"/>
    <col min="9005" max="9005" width="37.140625" style="165" customWidth="1"/>
    <col min="9006" max="9007" width="36.85546875" style="165" customWidth="1"/>
    <col min="9008" max="9008" width="36.5703125" style="165" customWidth="1"/>
    <col min="9009" max="9010" width="36.85546875" style="165" customWidth="1"/>
    <col min="9011" max="9011" width="36.5703125" style="165" customWidth="1"/>
    <col min="9012" max="9012" width="37" style="165" customWidth="1"/>
    <col min="9013" max="9031" width="36.85546875" style="165" customWidth="1"/>
    <col min="9032" max="9032" width="37" style="165" customWidth="1"/>
    <col min="9033" max="9050" width="36.85546875" style="165" customWidth="1"/>
    <col min="9051" max="9051" width="36.5703125" style="165" customWidth="1"/>
    <col min="9052" max="9064" width="36.85546875" style="165" customWidth="1"/>
    <col min="9065" max="9065" width="36.5703125" style="165" customWidth="1"/>
    <col min="9066" max="9068" width="36.85546875" style="165" customWidth="1"/>
    <col min="9069" max="9069" width="36.5703125" style="165" customWidth="1"/>
    <col min="9070" max="9077" width="36.85546875" style="165" customWidth="1"/>
    <col min="9078" max="9078" width="36.5703125" style="165" customWidth="1"/>
    <col min="9079" max="9216" width="36.85546875" style="165"/>
    <col min="9217" max="9217" width="18.5703125" style="165" customWidth="1"/>
    <col min="9218" max="9226" width="31.42578125" style="165" customWidth="1"/>
    <col min="9227" max="9243" width="36.85546875" style="165" customWidth="1"/>
    <col min="9244" max="9244" width="37" style="165" customWidth="1"/>
    <col min="9245" max="9260" width="36.85546875" style="165" customWidth="1"/>
    <col min="9261" max="9261" width="37.140625" style="165" customWidth="1"/>
    <col min="9262" max="9263" width="36.85546875" style="165" customWidth="1"/>
    <col min="9264" max="9264" width="36.5703125" style="165" customWidth="1"/>
    <col min="9265" max="9266" width="36.85546875" style="165" customWidth="1"/>
    <col min="9267" max="9267" width="36.5703125" style="165" customWidth="1"/>
    <col min="9268" max="9268" width="37" style="165" customWidth="1"/>
    <col min="9269" max="9287" width="36.85546875" style="165" customWidth="1"/>
    <col min="9288" max="9288" width="37" style="165" customWidth="1"/>
    <col min="9289" max="9306" width="36.85546875" style="165" customWidth="1"/>
    <col min="9307" max="9307" width="36.5703125" style="165" customWidth="1"/>
    <col min="9308" max="9320" width="36.85546875" style="165" customWidth="1"/>
    <col min="9321" max="9321" width="36.5703125" style="165" customWidth="1"/>
    <col min="9322" max="9324" width="36.85546875" style="165" customWidth="1"/>
    <col min="9325" max="9325" width="36.5703125" style="165" customWidth="1"/>
    <col min="9326" max="9333" width="36.85546875" style="165" customWidth="1"/>
    <col min="9334" max="9334" width="36.5703125" style="165" customWidth="1"/>
    <col min="9335" max="9472" width="36.85546875" style="165"/>
    <col min="9473" max="9473" width="18.5703125" style="165" customWidth="1"/>
    <col min="9474" max="9482" width="31.42578125" style="165" customWidth="1"/>
    <col min="9483" max="9499" width="36.85546875" style="165" customWidth="1"/>
    <col min="9500" max="9500" width="37" style="165" customWidth="1"/>
    <col min="9501" max="9516" width="36.85546875" style="165" customWidth="1"/>
    <col min="9517" max="9517" width="37.140625" style="165" customWidth="1"/>
    <col min="9518" max="9519" width="36.85546875" style="165" customWidth="1"/>
    <col min="9520" max="9520" width="36.5703125" style="165" customWidth="1"/>
    <col min="9521" max="9522" width="36.85546875" style="165" customWidth="1"/>
    <col min="9523" max="9523" width="36.5703125" style="165" customWidth="1"/>
    <col min="9524" max="9524" width="37" style="165" customWidth="1"/>
    <col min="9525" max="9543" width="36.85546875" style="165" customWidth="1"/>
    <col min="9544" max="9544" width="37" style="165" customWidth="1"/>
    <col min="9545" max="9562" width="36.85546875" style="165" customWidth="1"/>
    <col min="9563" max="9563" width="36.5703125" style="165" customWidth="1"/>
    <col min="9564" max="9576" width="36.85546875" style="165" customWidth="1"/>
    <col min="9577" max="9577" width="36.5703125" style="165" customWidth="1"/>
    <col min="9578" max="9580" width="36.85546875" style="165" customWidth="1"/>
    <col min="9581" max="9581" width="36.5703125" style="165" customWidth="1"/>
    <col min="9582" max="9589" width="36.85546875" style="165" customWidth="1"/>
    <col min="9590" max="9590" width="36.5703125" style="165" customWidth="1"/>
    <col min="9591" max="9728" width="36.85546875" style="165"/>
    <col min="9729" max="9729" width="18.5703125" style="165" customWidth="1"/>
    <col min="9730" max="9738" width="31.42578125" style="165" customWidth="1"/>
    <col min="9739" max="9755" width="36.85546875" style="165" customWidth="1"/>
    <col min="9756" max="9756" width="37" style="165" customWidth="1"/>
    <col min="9757" max="9772" width="36.85546875" style="165" customWidth="1"/>
    <col min="9773" max="9773" width="37.140625" style="165" customWidth="1"/>
    <col min="9774" max="9775" width="36.85546875" style="165" customWidth="1"/>
    <col min="9776" max="9776" width="36.5703125" style="165" customWidth="1"/>
    <col min="9777" max="9778" width="36.85546875" style="165" customWidth="1"/>
    <col min="9779" max="9779" width="36.5703125" style="165" customWidth="1"/>
    <col min="9780" max="9780" width="37" style="165" customWidth="1"/>
    <col min="9781" max="9799" width="36.85546875" style="165" customWidth="1"/>
    <col min="9800" max="9800" width="37" style="165" customWidth="1"/>
    <col min="9801" max="9818" width="36.85546875" style="165" customWidth="1"/>
    <col min="9819" max="9819" width="36.5703125" style="165" customWidth="1"/>
    <col min="9820" max="9832" width="36.85546875" style="165" customWidth="1"/>
    <col min="9833" max="9833" width="36.5703125" style="165" customWidth="1"/>
    <col min="9834" max="9836" width="36.85546875" style="165" customWidth="1"/>
    <col min="9837" max="9837" width="36.5703125" style="165" customWidth="1"/>
    <col min="9838" max="9845" width="36.85546875" style="165" customWidth="1"/>
    <col min="9846" max="9846" width="36.5703125" style="165" customWidth="1"/>
    <col min="9847" max="9984" width="36.85546875" style="165"/>
    <col min="9985" max="9985" width="18.5703125" style="165" customWidth="1"/>
    <col min="9986" max="9994" width="31.42578125" style="165" customWidth="1"/>
    <col min="9995" max="10011" width="36.85546875" style="165" customWidth="1"/>
    <col min="10012" max="10012" width="37" style="165" customWidth="1"/>
    <col min="10013" max="10028" width="36.85546875" style="165" customWidth="1"/>
    <col min="10029" max="10029" width="37.140625" style="165" customWidth="1"/>
    <col min="10030" max="10031" width="36.85546875" style="165" customWidth="1"/>
    <col min="10032" max="10032" width="36.5703125" style="165" customWidth="1"/>
    <col min="10033" max="10034" width="36.85546875" style="165" customWidth="1"/>
    <col min="10035" max="10035" width="36.5703125" style="165" customWidth="1"/>
    <col min="10036" max="10036" width="37" style="165" customWidth="1"/>
    <col min="10037" max="10055" width="36.85546875" style="165" customWidth="1"/>
    <col min="10056" max="10056" width="37" style="165" customWidth="1"/>
    <col min="10057" max="10074" width="36.85546875" style="165" customWidth="1"/>
    <col min="10075" max="10075" width="36.5703125" style="165" customWidth="1"/>
    <col min="10076" max="10088" width="36.85546875" style="165" customWidth="1"/>
    <col min="10089" max="10089" width="36.5703125" style="165" customWidth="1"/>
    <col min="10090" max="10092" width="36.85546875" style="165" customWidth="1"/>
    <col min="10093" max="10093" width="36.5703125" style="165" customWidth="1"/>
    <col min="10094" max="10101" width="36.85546875" style="165" customWidth="1"/>
    <col min="10102" max="10102" width="36.5703125" style="165" customWidth="1"/>
    <col min="10103" max="10240" width="36.85546875" style="165"/>
    <col min="10241" max="10241" width="18.5703125" style="165" customWidth="1"/>
    <col min="10242" max="10250" width="31.42578125" style="165" customWidth="1"/>
    <col min="10251" max="10267" width="36.85546875" style="165" customWidth="1"/>
    <col min="10268" max="10268" width="37" style="165" customWidth="1"/>
    <col min="10269" max="10284" width="36.85546875" style="165" customWidth="1"/>
    <col min="10285" max="10285" width="37.140625" style="165" customWidth="1"/>
    <col min="10286" max="10287" width="36.85546875" style="165" customWidth="1"/>
    <col min="10288" max="10288" width="36.5703125" style="165" customWidth="1"/>
    <col min="10289" max="10290" width="36.85546875" style="165" customWidth="1"/>
    <col min="10291" max="10291" width="36.5703125" style="165" customWidth="1"/>
    <col min="10292" max="10292" width="37" style="165" customWidth="1"/>
    <col min="10293" max="10311" width="36.85546875" style="165" customWidth="1"/>
    <col min="10312" max="10312" width="37" style="165" customWidth="1"/>
    <col min="10313" max="10330" width="36.85546875" style="165" customWidth="1"/>
    <col min="10331" max="10331" width="36.5703125" style="165" customWidth="1"/>
    <col min="10332" max="10344" width="36.85546875" style="165" customWidth="1"/>
    <col min="10345" max="10345" width="36.5703125" style="165" customWidth="1"/>
    <col min="10346" max="10348" width="36.85546875" style="165" customWidth="1"/>
    <col min="10349" max="10349" width="36.5703125" style="165" customWidth="1"/>
    <col min="10350" max="10357" width="36.85546875" style="165" customWidth="1"/>
    <col min="10358" max="10358" width="36.5703125" style="165" customWidth="1"/>
    <col min="10359" max="10496" width="36.85546875" style="165"/>
    <col min="10497" max="10497" width="18.5703125" style="165" customWidth="1"/>
    <col min="10498" max="10506" width="31.42578125" style="165" customWidth="1"/>
    <col min="10507" max="10523" width="36.85546875" style="165" customWidth="1"/>
    <col min="10524" max="10524" width="37" style="165" customWidth="1"/>
    <col min="10525" max="10540" width="36.85546875" style="165" customWidth="1"/>
    <col min="10541" max="10541" width="37.140625" style="165" customWidth="1"/>
    <col min="10542" max="10543" width="36.85546875" style="165" customWidth="1"/>
    <col min="10544" max="10544" width="36.5703125" style="165" customWidth="1"/>
    <col min="10545" max="10546" width="36.85546875" style="165" customWidth="1"/>
    <col min="10547" max="10547" width="36.5703125" style="165" customWidth="1"/>
    <col min="10548" max="10548" width="37" style="165" customWidth="1"/>
    <col min="10549" max="10567" width="36.85546875" style="165" customWidth="1"/>
    <col min="10568" max="10568" width="37" style="165" customWidth="1"/>
    <col min="10569" max="10586" width="36.85546875" style="165" customWidth="1"/>
    <col min="10587" max="10587" width="36.5703125" style="165" customWidth="1"/>
    <col min="10588" max="10600" width="36.85546875" style="165" customWidth="1"/>
    <col min="10601" max="10601" width="36.5703125" style="165" customWidth="1"/>
    <col min="10602" max="10604" width="36.85546875" style="165" customWidth="1"/>
    <col min="10605" max="10605" width="36.5703125" style="165" customWidth="1"/>
    <col min="10606" max="10613" width="36.85546875" style="165" customWidth="1"/>
    <col min="10614" max="10614" width="36.5703125" style="165" customWidth="1"/>
    <col min="10615" max="10752" width="36.85546875" style="165"/>
    <col min="10753" max="10753" width="18.5703125" style="165" customWidth="1"/>
    <col min="10754" max="10762" width="31.42578125" style="165" customWidth="1"/>
    <col min="10763" max="10779" width="36.85546875" style="165" customWidth="1"/>
    <col min="10780" max="10780" width="37" style="165" customWidth="1"/>
    <col min="10781" max="10796" width="36.85546875" style="165" customWidth="1"/>
    <col min="10797" max="10797" width="37.140625" style="165" customWidth="1"/>
    <col min="10798" max="10799" width="36.85546875" style="165" customWidth="1"/>
    <col min="10800" max="10800" width="36.5703125" style="165" customWidth="1"/>
    <col min="10801" max="10802" width="36.85546875" style="165" customWidth="1"/>
    <col min="10803" max="10803" width="36.5703125" style="165" customWidth="1"/>
    <col min="10804" max="10804" width="37" style="165" customWidth="1"/>
    <col min="10805" max="10823" width="36.85546875" style="165" customWidth="1"/>
    <col min="10824" max="10824" width="37" style="165" customWidth="1"/>
    <col min="10825" max="10842" width="36.85546875" style="165" customWidth="1"/>
    <col min="10843" max="10843" width="36.5703125" style="165" customWidth="1"/>
    <col min="10844" max="10856" width="36.85546875" style="165" customWidth="1"/>
    <col min="10857" max="10857" width="36.5703125" style="165" customWidth="1"/>
    <col min="10858" max="10860" width="36.85546875" style="165" customWidth="1"/>
    <col min="10861" max="10861" width="36.5703125" style="165" customWidth="1"/>
    <col min="10862" max="10869" width="36.85546875" style="165" customWidth="1"/>
    <col min="10870" max="10870" width="36.5703125" style="165" customWidth="1"/>
    <col min="10871" max="11008" width="36.85546875" style="165"/>
    <col min="11009" max="11009" width="18.5703125" style="165" customWidth="1"/>
    <col min="11010" max="11018" width="31.42578125" style="165" customWidth="1"/>
    <col min="11019" max="11035" width="36.85546875" style="165" customWidth="1"/>
    <col min="11036" max="11036" width="37" style="165" customWidth="1"/>
    <col min="11037" max="11052" width="36.85546875" style="165" customWidth="1"/>
    <col min="11053" max="11053" width="37.140625" style="165" customWidth="1"/>
    <col min="11054" max="11055" width="36.85546875" style="165" customWidth="1"/>
    <col min="11056" max="11056" width="36.5703125" style="165" customWidth="1"/>
    <col min="11057" max="11058" width="36.85546875" style="165" customWidth="1"/>
    <col min="11059" max="11059" width="36.5703125" style="165" customWidth="1"/>
    <col min="11060" max="11060" width="37" style="165" customWidth="1"/>
    <col min="11061" max="11079" width="36.85546875" style="165" customWidth="1"/>
    <col min="11080" max="11080" width="37" style="165" customWidth="1"/>
    <col min="11081" max="11098" width="36.85546875" style="165" customWidth="1"/>
    <col min="11099" max="11099" width="36.5703125" style="165" customWidth="1"/>
    <col min="11100" max="11112" width="36.85546875" style="165" customWidth="1"/>
    <col min="11113" max="11113" width="36.5703125" style="165" customWidth="1"/>
    <col min="11114" max="11116" width="36.85546875" style="165" customWidth="1"/>
    <col min="11117" max="11117" width="36.5703125" style="165" customWidth="1"/>
    <col min="11118" max="11125" width="36.85546875" style="165" customWidth="1"/>
    <col min="11126" max="11126" width="36.5703125" style="165" customWidth="1"/>
    <col min="11127" max="11264" width="36.85546875" style="165"/>
    <col min="11265" max="11265" width="18.5703125" style="165" customWidth="1"/>
    <col min="11266" max="11274" width="31.42578125" style="165" customWidth="1"/>
    <col min="11275" max="11291" width="36.85546875" style="165" customWidth="1"/>
    <col min="11292" max="11292" width="37" style="165" customWidth="1"/>
    <col min="11293" max="11308" width="36.85546875" style="165" customWidth="1"/>
    <col min="11309" max="11309" width="37.140625" style="165" customWidth="1"/>
    <col min="11310" max="11311" width="36.85546875" style="165" customWidth="1"/>
    <col min="11312" max="11312" width="36.5703125" style="165" customWidth="1"/>
    <col min="11313" max="11314" width="36.85546875" style="165" customWidth="1"/>
    <col min="11315" max="11315" width="36.5703125" style="165" customWidth="1"/>
    <col min="11316" max="11316" width="37" style="165" customWidth="1"/>
    <col min="11317" max="11335" width="36.85546875" style="165" customWidth="1"/>
    <col min="11336" max="11336" width="37" style="165" customWidth="1"/>
    <col min="11337" max="11354" width="36.85546875" style="165" customWidth="1"/>
    <col min="11355" max="11355" width="36.5703125" style="165" customWidth="1"/>
    <col min="11356" max="11368" width="36.85546875" style="165" customWidth="1"/>
    <col min="11369" max="11369" width="36.5703125" style="165" customWidth="1"/>
    <col min="11370" max="11372" width="36.85546875" style="165" customWidth="1"/>
    <col min="11373" max="11373" width="36.5703125" style="165" customWidth="1"/>
    <col min="11374" max="11381" width="36.85546875" style="165" customWidth="1"/>
    <col min="11382" max="11382" width="36.5703125" style="165" customWidth="1"/>
    <col min="11383" max="11520" width="36.85546875" style="165"/>
    <col min="11521" max="11521" width="18.5703125" style="165" customWidth="1"/>
    <col min="11522" max="11530" width="31.42578125" style="165" customWidth="1"/>
    <col min="11531" max="11547" width="36.85546875" style="165" customWidth="1"/>
    <col min="11548" max="11548" width="37" style="165" customWidth="1"/>
    <col min="11549" max="11564" width="36.85546875" style="165" customWidth="1"/>
    <col min="11565" max="11565" width="37.140625" style="165" customWidth="1"/>
    <col min="11566" max="11567" width="36.85546875" style="165" customWidth="1"/>
    <col min="11568" max="11568" width="36.5703125" style="165" customWidth="1"/>
    <col min="11569" max="11570" width="36.85546875" style="165" customWidth="1"/>
    <col min="11571" max="11571" width="36.5703125" style="165" customWidth="1"/>
    <col min="11572" max="11572" width="37" style="165" customWidth="1"/>
    <col min="11573" max="11591" width="36.85546875" style="165" customWidth="1"/>
    <col min="11592" max="11592" width="37" style="165" customWidth="1"/>
    <col min="11593" max="11610" width="36.85546875" style="165" customWidth="1"/>
    <col min="11611" max="11611" width="36.5703125" style="165" customWidth="1"/>
    <col min="11612" max="11624" width="36.85546875" style="165" customWidth="1"/>
    <col min="11625" max="11625" width="36.5703125" style="165" customWidth="1"/>
    <col min="11626" max="11628" width="36.85546875" style="165" customWidth="1"/>
    <col min="11629" max="11629" width="36.5703125" style="165" customWidth="1"/>
    <col min="11630" max="11637" width="36.85546875" style="165" customWidth="1"/>
    <col min="11638" max="11638" width="36.5703125" style="165" customWidth="1"/>
    <col min="11639" max="11776" width="36.85546875" style="165"/>
    <col min="11777" max="11777" width="18.5703125" style="165" customWidth="1"/>
    <col min="11778" max="11786" width="31.42578125" style="165" customWidth="1"/>
    <col min="11787" max="11803" width="36.85546875" style="165" customWidth="1"/>
    <col min="11804" max="11804" width="37" style="165" customWidth="1"/>
    <col min="11805" max="11820" width="36.85546875" style="165" customWidth="1"/>
    <col min="11821" max="11821" width="37.140625" style="165" customWidth="1"/>
    <col min="11822" max="11823" width="36.85546875" style="165" customWidth="1"/>
    <col min="11824" max="11824" width="36.5703125" style="165" customWidth="1"/>
    <col min="11825" max="11826" width="36.85546875" style="165" customWidth="1"/>
    <col min="11827" max="11827" width="36.5703125" style="165" customWidth="1"/>
    <col min="11828" max="11828" width="37" style="165" customWidth="1"/>
    <col min="11829" max="11847" width="36.85546875" style="165" customWidth="1"/>
    <col min="11848" max="11848" width="37" style="165" customWidth="1"/>
    <col min="11849" max="11866" width="36.85546875" style="165" customWidth="1"/>
    <col min="11867" max="11867" width="36.5703125" style="165" customWidth="1"/>
    <col min="11868" max="11880" width="36.85546875" style="165" customWidth="1"/>
    <col min="11881" max="11881" width="36.5703125" style="165" customWidth="1"/>
    <col min="11882" max="11884" width="36.85546875" style="165" customWidth="1"/>
    <col min="11885" max="11885" width="36.5703125" style="165" customWidth="1"/>
    <col min="11886" max="11893" width="36.85546875" style="165" customWidth="1"/>
    <col min="11894" max="11894" width="36.5703125" style="165" customWidth="1"/>
    <col min="11895" max="12032" width="36.85546875" style="165"/>
    <col min="12033" max="12033" width="18.5703125" style="165" customWidth="1"/>
    <col min="12034" max="12042" width="31.42578125" style="165" customWidth="1"/>
    <col min="12043" max="12059" width="36.85546875" style="165" customWidth="1"/>
    <col min="12060" max="12060" width="37" style="165" customWidth="1"/>
    <col min="12061" max="12076" width="36.85546875" style="165" customWidth="1"/>
    <col min="12077" max="12077" width="37.140625" style="165" customWidth="1"/>
    <col min="12078" max="12079" width="36.85546875" style="165" customWidth="1"/>
    <col min="12080" max="12080" width="36.5703125" style="165" customWidth="1"/>
    <col min="12081" max="12082" width="36.85546875" style="165" customWidth="1"/>
    <col min="12083" max="12083" width="36.5703125" style="165" customWidth="1"/>
    <col min="12084" max="12084" width="37" style="165" customWidth="1"/>
    <col min="12085" max="12103" width="36.85546875" style="165" customWidth="1"/>
    <col min="12104" max="12104" width="37" style="165" customWidth="1"/>
    <col min="12105" max="12122" width="36.85546875" style="165" customWidth="1"/>
    <col min="12123" max="12123" width="36.5703125" style="165" customWidth="1"/>
    <col min="12124" max="12136" width="36.85546875" style="165" customWidth="1"/>
    <col min="12137" max="12137" width="36.5703125" style="165" customWidth="1"/>
    <col min="12138" max="12140" width="36.85546875" style="165" customWidth="1"/>
    <col min="12141" max="12141" width="36.5703125" style="165" customWidth="1"/>
    <col min="12142" max="12149" width="36.85546875" style="165" customWidth="1"/>
    <col min="12150" max="12150" width="36.5703125" style="165" customWidth="1"/>
    <col min="12151" max="12288" width="36.85546875" style="165"/>
    <col min="12289" max="12289" width="18.5703125" style="165" customWidth="1"/>
    <col min="12290" max="12298" width="31.42578125" style="165" customWidth="1"/>
    <col min="12299" max="12315" width="36.85546875" style="165" customWidth="1"/>
    <col min="12316" max="12316" width="37" style="165" customWidth="1"/>
    <col min="12317" max="12332" width="36.85546875" style="165" customWidth="1"/>
    <col min="12333" max="12333" width="37.140625" style="165" customWidth="1"/>
    <col min="12334" max="12335" width="36.85546875" style="165" customWidth="1"/>
    <col min="12336" max="12336" width="36.5703125" style="165" customWidth="1"/>
    <col min="12337" max="12338" width="36.85546875" style="165" customWidth="1"/>
    <col min="12339" max="12339" width="36.5703125" style="165" customWidth="1"/>
    <col min="12340" max="12340" width="37" style="165" customWidth="1"/>
    <col min="12341" max="12359" width="36.85546875" style="165" customWidth="1"/>
    <col min="12360" max="12360" width="37" style="165" customWidth="1"/>
    <col min="12361" max="12378" width="36.85546875" style="165" customWidth="1"/>
    <col min="12379" max="12379" width="36.5703125" style="165" customWidth="1"/>
    <col min="12380" max="12392" width="36.85546875" style="165" customWidth="1"/>
    <col min="12393" max="12393" width="36.5703125" style="165" customWidth="1"/>
    <col min="12394" max="12396" width="36.85546875" style="165" customWidth="1"/>
    <col min="12397" max="12397" width="36.5703125" style="165" customWidth="1"/>
    <col min="12398" max="12405" width="36.85546875" style="165" customWidth="1"/>
    <col min="12406" max="12406" width="36.5703125" style="165" customWidth="1"/>
    <col min="12407" max="12544" width="36.85546875" style="165"/>
    <col min="12545" max="12545" width="18.5703125" style="165" customWidth="1"/>
    <col min="12546" max="12554" width="31.42578125" style="165" customWidth="1"/>
    <col min="12555" max="12571" width="36.85546875" style="165" customWidth="1"/>
    <col min="12572" max="12572" width="37" style="165" customWidth="1"/>
    <col min="12573" max="12588" width="36.85546875" style="165" customWidth="1"/>
    <col min="12589" max="12589" width="37.140625" style="165" customWidth="1"/>
    <col min="12590" max="12591" width="36.85546875" style="165" customWidth="1"/>
    <col min="12592" max="12592" width="36.5703125" style="165" customWidth="1"/>
    <col min="12593" max="12594" width="36.85546875" style="165" customWidth="1"/>
    <col min="12595" max="12595" width="36.5703125" style="165" customWidth="1"/>
    <col min="12596" max="12596" width="37" style="165" customWidth="1"/>
    <col min="12597" max="12615" width="36.85546875" style="165" customWidth="1"/>
    <col min="12616" max="12616" width="37" style="165" customWidth="1"/>
    <col min="12617" max="12634" width="36.85546875" style="165" customWidth="1"/>
    <col min="12635" max="12635" width="36.5703125" style="165" customWidth="1"/>
    <col min="12636" max="12648" width="36.85546875" style="165" customWidth="1"/>
    <col min="12649" max="12649" width="36.5703125" style="165" customWidth="1"/>
    <col min="12650" max="12652" width="36.85546875" style="165" customWidth="1"/>
    <col min="12653" max="12653" width="36.5703125" style="165" customWidth="1"/>
    <col min="12654" max="12661" width="36.85546875" style="165" customWidth="1"/>
    <col min="12662" max="12662" width="36.5703125" style="165" customWidth="1"/>
    <col min="12663" max="12800" width="36.85546875" style="165"/>
    <col min="12801" max="12801" width="18.5703125" style="165" customWidth="1"/>
    <col min="12802" max="12810" width="31.42578125" style="165" customWidth="1"/>
    <col min="12811" max="12827" width="36.85546875" style="165" customWidth="1"/>
    <col min="12828" max="12828" width="37" style="165" customWidth="1"/>
    <col min="12829" max="12844" width="36.85546875" style="165" customWidth="1"/>
    <col min="12845" max="12845" width="37.140625" style="165" customWidth="1"/>
    <col min="12846" max="12847" width="36.85546875" style="165" customWidth="1"/>
    <col min="12848" max="12848" width="36.5703125" style="165" customWidth="1"/>
    <col min="12849" max="12850" width="36.85546875" style="165" customWidth="1"/>
    <col min="12851" max="12851" width="36.5703125" style="165" customWidth="1"/>
    <col min="12852" max="12852" width="37" style="165" customWidth="1"/>
    <col min="12853" max="12871" width="36.85546875" style="165" customWidth="1"/>
    <col min="12872" max="12872" width="37" style="165" customWidth="1"/>
    <col min="12873" max="12890" width="36.85546875" style="165" customWidth="1"/>
    <col min="12891" max="12891" width="36.5703125" style="165" customWidth="1"/>
    <col min="12892" max="12904" width="36.85546875" style="165" customWidth="1"/>
    <col min="12905" max="12905" width="36.5703125" style="165" customWidth="1"/>
    <col min="12906" max="12908" width="36.85546875" style="165" customWidth="1"/>
    <col min="12909" max="12909" width="36.5703125" style="165" customWidth="1"/>
    <col min="12910" max="12917" width="36.85546875" style="165" customWidth="1"/>
    <col min="12918" max="12918" width="36.5703125" style="165" customWidth="1"/>
    <col min="12919" max="13056" width="36.85546875" style="165"/>
    <col min="13057" max="13057" width="18.5703125" style="165" customWidth="1"/>
    <col min="13058" max="13066" width="31.42578125" style="165" customWidth="1"/>
    <col min="13067" max="13083" width="36.85546875" style="165" customWidth="1"/>
    <col min="13084" max="13084" width="37" style="165" customWidth="1"/>
    <col min="13085" max="13100" width="36.85546875" style="165" customWidth="1"/>
    <col min="13101" max="13101" width="37.140625" style="165" customWidth="1"/>
    <col min="13102" max="13103" width="36.85546875" style="165" customWidth="1"/>
    <col min="13104" max="13104" width="36.5703125" style="165" customWidth="1"/>
    <col min="13105" max="13106" width="36.85546875" style="165" customWidth="1"/>
    <col min="13107" max="13107" width="36.5703125" style="165" customWidth="1"/>
    <col min="13108" max="13108" width="37" style="165" customWidth="1"/>
    <col min="13109" max="13127" width="36.85546875" style="165" customWidth="1"/>
    <col min="13128" max="13128" width="37" style="165" customWidth="1"/>
    <col min="13129" max="13146" width="36.85546875" style="165" customWidth="1"/>
    <col min="13147" max="13147" width="36.5703125" style="165" customWidth="1"/>
    <col min="13148" max="13160" width="36.85546875" style="165" customWidth="1"/>
    <col min="13161" max="13161" width="36.5703125" style="165" customWidth="1"/>
    <col min="13162" max="13164" width="36.85546875" style="165" customWidth="1"/>
    <col min="13165" max="13165" width="36.5703125" style="165" customWidth="1"/>
    <col min="13166" max="13173" width="36.85546875" style="165" customWidth="1"/>
    <col min="13174" max="13174" width="36.5703125" style="165" customWidth="1"/>
    <col min="13175" max="13312" width="36.85546875" style="165"/>
    <col min="13313" max="13313" width="18.5703125" style="165" customWidth="1"/>
    <col min="13314" max="13322" width="31.42578125" style="165" customWidth="1"/>
    <col min="13323" max="13339" width="36.85546875" style="165" customWidth="1"/>
    <col min="13340" max="13340" width="37" style="165" customWidth="1"/>
    <col min="13341" max="13356" width="36.85546875" style="165" customWidth="1"/>
    <col min="13357" max="13357" width="37.140625" style="165" customWidth="1"/>
    <col min="13358" max="13359" width="36.85546875" style="165" customWidth="1"/>
    <col min="13360" max="13360" width="36.5703125" style="165" customWidth="1"/>
    <col min="13361" max="13362" width="36.85546875" style="165" customWidth="1"/>
    <col min="13363" max="13363" width="36.5703125" style="165" customWidth="1"/>
    <col min="13364" max="13364" width="37" style="165" customWidth="1"/>
    <col min="13365" max="13383" width="36.85546875" style="165" customWidth="1"/>
    <col min="13384" max="13384" width="37" style="165" customWidth="1"/>
    <col min="13385" max="13402" width="36.85546875" style="165" customWidth="1"/>
    <col min="13403" max="13403" width="36.5703125" style="165" customWidth="1"/>
    <col min="13404" max="13416" width="36.85546875" style="165" customWidth="1"/>
    <col min="13417" max="13417" width="36.5703125" style="165" customWidth="1"/>
    <col min="13418" max="13420" width="36.85546875" style="165" customWidth="1"/>
    <col min="13421" max="13421" width="36.5703125" style="165" customWidth="1"/>
    <col min="13422" max="13429" width="36.85546875" style="165" customWidth="1"/>
    <col min="13430" max="13430" width="36.5703125" style="165" customWidth="1"/>
    <col min="13431" max="13568" width="36.85546875" style="165"/>
    <col min="13569" max="13569" width="18.5703125" style="165" customWidth="1"/>
    <col min="13570" max="13578" width="31.42578125" style="165" customWidth="1"/>
    <col min="13579" max="13595" width="36.85546875" style="165" customWidth="1"/>
    <col min="13596" max="13596" width="37" style="165" customWidth="1"/>
    <col min="13597" max="13612" width="36.85546875" style="165" customWidth="1"/>
    <col min="13613" max="13613" width="37.140625" style="165" customWidth="1"/>
    <col min="13614" max="13615" width="36.85546875" style="165" customWidth="1"/>
    <col min="13616" max="13616" width="36.5703125" style="165" customWidth="1"/>
    <col min="13617" max="13618" width="36.85546875" style="165" customWidth="1"/>
    <col min="13619" max="13619" width="36.5703125" style="165" customWidth="1"/>
    <col min="13620" max="13620" width="37" style="165" customWidth="1"/>
    <col min="13621" max="13639" width="36.85546875" style="165" customWidth="1"/>
    <col min="13640" max="13640" width="37" style="165" customWidth="1"/>
    <col min="13641" max="13658" width="36.85546875" style="165" customWidth="1"/>
    <col min="13659" max="13659" width="36.5703125" style="165" customWidth="1"/>
    <col min="13660" max="13672" width="36.85546875" style="165" customWidth="1"/>
    <col min="13673" max="13673" width="36.5703125" style="165" customWidth="1"/>
    <col min="13674" max="13676" width="36.85546875" style="165" customWidth="1"/>
    <col min="13677" max="13677" width="36.5703125" style="165" customWidth="1"/>
    <col min="13678" max="13685" width="36.85546875" style="165" customWidth="1"/>
    <col min="13686" max="13686" width="36.5703125" style="165" customWidth="1"/>
    <col min="13687" max="13824" width="36.85546875" style="165"/>
    <col min="13825" max="13825" width="18.5703125" style="165" customWidth="1"/>
    <col min="13826" max="13834" width="31.42578125" style="165" customWidth="1"/>
    <col min="13835" max="13851" width="36.85546875" style="165" customWidth="1"/>
    <col min="13852" max="13852" width="37" style="165" customWidth="1"/>
    <col min="13853" max="13868" width="36.85546875" style="165" customWidth="1"/>
    <col min="13869" max="13869" width="37.140625" style="165" customWidth="1"/>
    <col min="13870" max="13871" width="36.85546875" style="165" customWidth="1"/>
    <col min="13872" max="13872" width="36.5703125" style="165" customWidth="1"/>
    <col min="13873" max="13874" width="36.85546875" style="165" customWidth="1"/>
    <col min="13875" max="13875" width="36.5703125" style="165" customWidth="1"/>
    <col min="13876" max="13876" width="37" style="165" customWidth="1"/>
    <col min="13877" max="13895" width="36.85546875" style="165" customWidth="1"/>
    <col min="13896" max="13896" width="37" style="165" customWidth="1"/>
    <col min="13897" max="13914" width="36.85546875" style="165" customWidth="1"/>
    <col min="13915" max="13915" width="36.5703125" style="165" customWidth="1"/>
    <col min="13916" max="13928" width="36.85546875" style="165" customWidth="1"/>
    <col min="13929" max="13929" width="36.5703125" style="165" customWidth="1"/>
    <col min="13930" max="13932" width="36.85546875" style="165" customWidth="1"/>
    <col min="13933" max="13933" width="36.5703125" style="165" customWidth="1"/>
    <col min="13934" max="13941" width="36.85546875" style="165" customWidth="1"/>
    <col min="13942" max="13942" width="36.5703125" style="165" customWidth="1"/>
    <col min="13943" max="14080" width="36.85546875" style="165"/>
    <col min="14081" max="14081" width="18.5703125" style="165" customWidth="1"/>
    <col min="14082" max="14090" width="31.42578125" style="165" customWidth="1"/>
    <col min="14091" max="14107" width="36.85546875" style="165" customWidth="1"/>
    <col min="14108" max="14108" width="37" style="165" customWidth="1"/>
    <col min="14109" max="14124" width="36.85546875" style="165" customWidth="1"/>
    <col min="14125" max="14125" width="37.140625" style="165" customWidth="1"/>
    <col min="14126" max="14127" width="36.85546875" style="165" customWidth="1"/>
    <col min="14128" max="14128" width="36.5703125" style="165" customWidth="1"/>
    <col min="14129" max="14130" width="36.85546875" style="165" customWidth="1"/>
    <col min="14131" max="14131" width="36.5703125" style="165" customWidth="1"/>
    <col min="14132" max="14132" width="37" style="165" customWidth="1"/>
    <col min="14133" max="14151" width="36.85546875" style="165" customWidth="1"/>
    <col min="14152" max="14152" width="37" style="165" customWidth="1"/>
    <col min="14153" max="14170" width="36.85546875" style="165" customWidth="1"/>
    <col min="14171" max="14171" width="36.5703125" style="165" customWidth="1"/>
    <col min="14172" max="14184" width="36.85546875" style="165" customWidth="1"/>
    <col min="14185" max="14185" width="36.5703125" style="165" customWidth="1"/>
    <col min="14186" max="14188" width="36.85546875" style="165" customWidth="1"/>
    <col min="14189" max="14189" width="36.5703125" style="165" customWidth="1"/>
    <col min="14190" max="14197" width="36.85546875" style="165" customWidth="1"/>
    <col min="14198" max="14198" width="36.5703125" style="165" customWidth="1"/>
    <col min="14199" max="14336" width="36.85546875" style="165"/>
    <col min="14337" max="14337" width="18.5703125" style="165" customWidth="1"/>
    <col min="14338" max="14346" width="31.42578125" style="165" customWidth="1"/>
    <col min="14347" max="14363" width="36.85546875" style="165" customWidth="1"/>
    <col min="14364" max="14364" width="37" style="165" customWidth="1"/>
    <col min="14365" max="14380" width="36.85546875" style="165" customWidth="1"/>
    <col min="14381" max="14381" width="37.140625" style="165" customWidth="1"/>
    <col min="14382" max="14383" width="36.85546875" style="165" customWidth="1"/>
    <col min="14384" max="14384" width="36.5703125" style="165" customWidth="1"/>
    <col min="14385" max="14386" width="36.85546875" style="165" customWidth="1"/>
    <col min="14387" max="14387" width="36.5703125" style="165" customWidth="1"/>
    <col min="14388" max="14388" width="37" style="165" customWidth="1"/>
    <col min="14389" max="14407" width="36.85546875" style="165" customWidth="1"/>
    <col min="14408" max="14408" width="37" style="165" customWidth="1"/>
    <col min="14409" max="14426" width="36.85546875" style="165" customWidth="1"/>
    <col min="14427" max="14427" width="36.5703125" style="165" customWidth="1"/>
    <col min="14428" max="14440" width="36.85546875" style="165" customWidth="1"/>
    <col min="14441" max="14441" width="36.5703125" style="165" customWidth="1"/>
    <col min="14442" max="14444" width="36.85546875" style="165" customWidth="1"/>
    <col min="14445" max="14445" width="36.5703125" style="165" customWidth="1"/>
    <col min="14446" max="14453" width="36.85546875" style="165" customWidth="1"/>
    <col min="14454" max="14454" width="36.5703125" style="165" customWidth="1"/>
    <col min="14455" max="14592" width="36.85546875" style="165"/>
    <col min="14593" max="14593" width="18.5703125" style="165" customWidth="1"/>
    <col min="14594" max="14602" width="31.42578125" style="165" customWidth="1"/>
    <col min="14603" max="14619" width="36.85546875" style="165" customWidth="1"/>
    <col min="14620" max="14620" width="37" style="165" customWidth="1"/>
    <col min="14621" max="14636" width="36.85546875" style="165" customWidth="1"/>
    <col min="14637" max="14637" width="37.140625" style="165" customWidth="1"/>
    <col min="14638" max="14639" width="36.85546875" style="165" customWidth="1"/>
    <col min="14640" max="14640" width="36.5703125" style="165" customWidth="1"/>
    <col min="14641" max="14642" width="36.85546875" style="165" customWidth="1"/>
    <col min="14643" max="14643" width="36.5703125" style="165" customWidth="1"/>
    <col min="14644" max="14644" width="37" style="165" customWidth="1"/>
    <col min="14645" max="14663" width="36.85546875" style="165" customWidth="1"/>
    <col min="14664" max="14664" width="37" style="165" customWidth="1"/>
    <col min="14665" max="14682" width="36.85546875" style="165" customWidth="1"/>
    <col min="14683" max="14683" width="36.5703125" style="165" customWidth="1"/>
    <col min="14684" max="14696" width="36.85546875" style="165" customWidth="1"/>
    <col min="14697" max="14697" width="36.5703125" style="165" customWidth="1"/>
    <col min="14698" max="14700" width="36.85546875" style="165" customWidth="1"/>
    <col min="14701" max="14701" width="36.5703125" style="165" customWidth="1"/>
    <col min="14702" max="14709" width="36.85546875" style="165" customWidth="1"/>
    <col min="14710" max="14710" width="36.5703125" style="165" customWidth="1"/>
    <col min="14711" max="14848" width="36.85546875" style="165"/>
    <col min="14849" max="14849" width="18.5703125" style="165" customWidth="1"/>
    <col min="14850" max="14858" width="31.42578125" style="165" customWidth="1"/>
    <col min="14859" max="14875" width="36.85546875" style="165" customWidth="1"/>
    <col min="14876" max="14876" width="37" style="165" customWidth="1"/>
    <col min="14877" max="14892" width="36.85546875" style="165" customWidth="1"/>
    <col min="14893" max="14893" width="37.140625" style="165" customWidth="1"/>
    <col min="14894" max="14895" width="36.85546875" style="165" customWidth="1"/>
    <col min="14896" max="14896" width="36.5703125" style="165" customWidth="1"/>
    <col min="14897" max="14898" width="36.85546875" style="165" customWidth="1"/>
    <col min="14899" max="14899" width="36.5703125" style="165" customWidth="1"/>
    <col min="14900" max="14900" width="37" style="165" customWidth="1"/>
    <col min="14901" max="14919" width="36.85546875" style="165" customWidth="1"/>
    <col min="14920" max="14920" width="37" style="165" customWidth="1"/>
    <col min="14921" max="14938" width="36.85546875" style="165" customWidth="1"/>
    <col min="14939" max="14939" width="36.5703125" style="165" customWidth="1"/>
    <col min="14940" max="14952" width="36.85546875" style="165" customWidth="1"/>
    <col min="14953" max="14953" width="36.5703125" style="165" customWidth="1"/>
    <col min="14954" max="14956" width="36.85546875" style="165" customWidth="1"/>
    <col min="14957" max="14957" width="36.5703125" style="165" customWidth="1"/>
    <col min="14958" max="14965" width="36.85546875" style="165" customWidth="1"/>
    <col min="14966" max="14966" width="36.5703125" style="165" customWidth="1"/>
    <col min="14967" max="15104" width="36.85546875" style="165"/>
    <col min="15105" max="15105" width="18.5703125" style="165" customWidth="1"/>
    <col min="15106" max="15114" width="31.42578125" style="165" customWidth="1"/>
    <col min="15115" max="15131" width="36.85546875" style="165" customWidth="1"/>
    <col min="15132" max="15132" width="37" style="165" customWidth="1"/>
    <col min="15133" max="15148" width="36.85546875" style="165" customWidth="1"/>
    <col min="15149" max="15149" width="37.140625" style="165" customWidth="1"/>
    <col min="15150" max="15151" width="36.85546875" style="165" customWidth="1"/>
    <col min="15152" max="15152" width="36.5703125" style="165" customWidth="1"/>
    <col min="15153" max="15154" width="36.85546875" style="165" customWidth="1"/>
    <col min="15155" max="15155" width="36.5703125" style="165" customWidth="1"/>
    <col min="15156" max="15156" width="37" style="165" customWidth="1"/>
    <col min="15157" max="15175" width="36.85546875" style="165" customWidth="1"/>
    <col min="15176" max="15176" width="37" style="165" customWidth="1"/>
    <col min="15177" max="15194" width="36.85546875" style="165" customWidth="1"/>
    <col min="15195" max="15195" width="36.5703125" style="165" customWidth="1"/>
    <col min="15196" max="15208" width="36.85546875" style="165" customWidth="1"/>
    <col min="15209" max="15209" width="36.5703125" style="165" customWidth="1"/>
    <col min="15210" max="15212" width="36.85546875" style="165" customWidth="1"/>
    <col min="15213" max="15213" width="36.5703125" style="165" customWidth="1"/>
    <col min="15214" max="15221" width="36.85546875" style="165" customWidth="1"/>
    <col min="15222" max="15222" width="36.5703125" style="165" customWidth="1"/>
    <col min="15223" max="15360" width="36.85546875" style="165"/>
    <col min="15361" max="15361" width="18.5703125" style="165" customWidth="1"/>
    <col min="15362" max="15370" width="31.42578125" style="165" customWidth="1"/>
    <col min="15371" max="15387" width="36.85546875" style="165" customWidth="1"/>
    <col min="15388" max="15388" width="37" style="165" customWidth="1"/>
    <col min="15389" max="15404" width="36.85546875" style="165" customWidth="1"/>
    <col min="15405" max="15405" width="37.140625" style="165" customWidth="1"/>
    <col min="15406" max="15407" width="36.85546875" style="165" customWidth="1"/>
    <col min="15408" max="15408" width="36.5703125" style="165" customWidth="1"/>
    <col min="15409" max="15410" width="36.85546875" style="165" customWidth="1"/>
    <col min="15411" max="15411" width="36.5703125" style="165" customWidth="1"/>
    <col min="15412" max="15412" width="37" style="165" customWidth="1"/>
    <col min="15413" max="15431" width="36.85546875" style="165" customWidth="1"/>
    <col min="15432" max="15432" width="37" style="165" customWidth="1"/>
    <col min="15433" max="15450" width="36.85546875" style="165" customWidth="1"/>
    <col min="15451" max="15451" width="36.5703125" style="165" customWidth="1"/>
    <col min="15452" max="15464" width="36.85546875" style="165" customWidth="1"/>
    <col min="15465" max="15465" width="36.5703125" style="165" customWidth="1"/>
    <col min="15466" max="15468" width="36.85546875" style="165" customWidth="1"/>
    <col min="15469" max="15469" width="36.5703125" style="165" customWidth="1"/>
    <col min="15470" max="15477" width="36.85546875" style="165" customWidth="1"/>
    <col min="15478" max="15478" width="36.5703125" style="165" customWidth="1"/>
    <col min="15479" max="15616" width="36.85546875" style="165"/>
    <col min="15617" max="15617" width="18.5703125" style="165" customWidth="1"/>
    <col min="15618" max="15626" width="31.42578125" style="165" customWidth="1"/>
    <col min="15627" max="15643" width="36.85546875" style="165" customWidth="1"/>
    <col min="15644" max="15644" width="37" style="165" customWidth="1"/>
    <col min="15645" max="15660" width="36.85546875" style="165" customWidth="1"/>
    <col min="15661" max="15661" width="37.140625" style="165" customWidth="1"/>
    <col min="15662" max="15663" width="36.85546875" style="165" customWidth="1"/>
    <col min="15664" max="15664" width="36.5703125" style="165" customWidth="1"/>
    <col min="15665" max="15666" width="36.85546875" style="165" customWidth="1"/>
    <col min="15667" max="15667" width="36.5703125" style="165" customWidth="1"/>
    <col min="15668" max="15668" width="37" style="165" customWidth="1"/>
    <col min="15669" max="15687" width="36.85546875" style="165" customWidth="1"/>
    <col min="15688" max="15688" width="37" style="165" customWidth="1"/>
    <col min="15689" max="15706" width="36.85546875" style="165" customWidth="1"/>
    <col min="15707" max="15707" width="36.5703125" style="165" customWidth="1"/>
    <col min="15708" max="15720" width="36.85546875" style="165" customWidth="1"/>
    <col min="15721" max="15721" width="36.5703125" style="165" customWidth="1"/>
    <col min="15722" max="15724" width="36.85546875" style="165" customWidth="1"/>
    <col min="15725" max="15725" width="36.5703125" style="165" customWidth="1"/>
    <col min="15726" max="15733" width="36.85546875" style="165" customWidth="1"/>
    <col min="15734" max="15734" width="36.5703125" style="165" customWidth="1"/>
    <col min="15735" max="15872" width="36.85546875" style="165"/>
    <col min="15873" max="15873" width="18.5703125" style="165" customWidth="1"/>
    <col min="15874" max="15882" width="31.42578125" style="165" customWidth="1"/>
    <col min="15883" max="15899" width="36.85546875" style="165" customWidth="1"/>
    <col min="15900" max="15900" width="37" style="165" customWidth="1"/>
    <col min="15901" max="15916" width="36.85546875" style="165" customWidth="1"/>
    <col min="15917" max="15917" width="37.140625" style="165" customWidth="1"/>
    <col min="15918" max="15919" width="36.85546875" style="165" customWidth="1"/>
    <col min="15920" max="15920" width="36.5703125" style="165" customWidth="1"/>
    <col min="15921" max="15922" width="36.85546875" style="165" customWidth="1"/>
    <col min="15923" max="15923" width="36.5703125" style="165" customWidth="1"/>
    <col min="15924" max="15924" width="37" style="165" customWidth="1"/>
    <col min="15925" max="15943" width="36.85546875" style="165" customWidth="1"/>
    <col min="15944" max="15944" width="37" style="165" customWidth="1"/>
    <col min="15945" max="15962" width="36.85546875" style="165" customWidth="1"/>
    <col min="15963" max="15963" width="36.5703125" style="165" customWidth="1"/>
    <col min="15964" max="15976" width="36.85546875" style="165" customWidth="1"/>
    <col min="15977" max="15977" width="36.5703125" style="165" customWidth="1"/>
    <col min="15978" max="15980" width="36.85546875" style="165" customWidth="1"/>
    <col min="15981" max="15981" width="36.5703125" style="165" customWidth="1"/>
    <col min="15982" max="15989" width="36.85546875" style="165" customWidth="1"/>
    <col min="15990" max="15990" width="36.5703125" style="165" customWidth="1"/>
    <col min="15991" max="16128" width="36.85546875" style="165"/>
    <col min="16129" max="16129" width="18.5703125" style="165" customWidth="1"/>
    <col min="16130" max="16138" width="31.42578125" style="165" customWidth="1"/>
    <col min="16139" max="16155" width="36.85546875" style="165" customWidth="1"/>
    <col min="16156" max="16156" width="37" style="165" customWidth="1"/>
    <col min="16157" max="16172" width="36.85546875" style="165" customWidth="1"/>
    <col min="16173" max="16173" width="37.140625" style="165" customWidth="1"/>
    <col min="16174" max="16175" width="36.85546875" style="165" customWidth="1"/>
    <col min="16176" max="16176" width="36.5703125" style="165" customWidth="1"/>
    <col min="16177" max="16178" width="36.85546875" style="165" customWidth="1"/>
    <col min="16179" max="16179" width="36.5703125" style="165" customWidth="1"/>
    <col min="16180" max="16180" width="37" style="165" customWidth="1"/>
    <col min="16181" max="16199" width="36.85546875" style="165" customWidth="1"/>
    <col min="16200" max="16200" width="37" style="165" customWidth="1"/>
    <col min="16201" max="16218" width="36.85546875" style="165" customWidth="1"/>
    <col min="16219" max="16219" width="36.5703125" style="165" customWidth="1"/>
    <col min="16220" max="16232" width="36.85546875" style="165" customWidth="1"/>
    <col min="16233" max="16233" width="36.5703125" style="165" customWidth="1"/>
    <col min="16234" max="16236" width="36.85546875" style="165" customWidth="1"/>
    <col min="16237" max="16237" width="36.5703125" style="165" customWidth="1"/>
    <col min="16238" max="16245" width="36.85546875" style="165" customWidth="1"/>
    <col min="16246" max="16246" width="36.5703125" style="165" customWidth="1"/>
    <col min="16247" max="16384" width="36.85546875" style="165"/>
  </cols>
  <sheetData>
    <row r="1" spans="1:245" s="110" customFormat="1" ht="12.75" customHeight="1" x14ac:dyDescent="0.25">
      <c r="A1" s="106" t="s">
        <v>118</v>
      </c>
      <c r="B1" s="107"/>
      <c r="C1" s="108"/>
      <c r="D1" s="108"/>
      <c r="E1" s="108"/>
      <c r="F1" s="108"/>
      <c r="G1" s="108"/>
      <c r="H1" s="108"/>
      <c r="I1" s="108"/>
      <c r="J1" s="108"/>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row>
    <row r="2" spans="1:245" s="114" customFormat="1" ht="12.75" customHeight="1" x14ac:dyDescent="0.25">
      <c r="A2" s="111" t="s">
        <v>119</v>
      </c>
      <c r="B2" s="112">
        <v>1</v>
      </c>
      <c r="C2" s="112">
        <v>2</v>
      </c>
      <c r="D2" s="112">
        <v>3</v>
      </c>
      <c r="E2" s="112">
        <v>4</v>
      </c>
      <c r="F2" s="112">
        <v>5</v>
      </c>
      <c r="G2" s="112">
        <v>6</v>
      </c>
      <c r="H2" s="112">
        <v>7</v>
      </c>
      <c r="I2" s="112">
        <v>8</v>
      </c>
      <c r="J2" s="112">
        <v>9</v>
      </c>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3"/>
      <c r="AK2" s="113" t="str">
        <f t="shared" ref="AK2:CV2" si="0">IF(AK3="","",AJ2+1)</f>
        <v/>
      </c>
      <c r="AL2" s="113" t="str">
        <f t="shared" si="0"/>
        <v/>
      </c>
      <c r="AM2" s="113" t="str">
        <f t="shared" si="0"/>
        <v/>
      </c>
      <c r="AN2" s="113" t="str">
        <f t="shared" si="0"/>
        <v/>
      </c>
      <c r="AO2" s="113" t="str">
        <f t="shared" si="0"/>
        <v/>
      </c>
      <c r="AP2" s="113" t="str">
        <f t="shared" si="0"/>
        <v/>
      </c>
      <c r="AQ2" s="113" t="str">
        <f t="shared" si="0"/>
        <v/>
      </c>
      <c r="AR2" s="113" t="str">
        <f t="shared" si="0"/>
        <v/>
      </c>
      <c r="AS2" s="113" t="str">
        <f t="shared" si="0"/>
        <v/>
      </c>
      <c r="AT2" s="113" t="str">
        <f t="shared" si="0"/>
        <v/>
      </c>
      <c r="AU2" s="113" t="str">
        <f t="shared" si="0"/>
        <v/>
      </c>
      <c r="AV2" s="113" t="str">
        <f t="shared" si="0"/>
        <v/>
      </c>
      <c r="AW2" s="113" t="str">
        <f t="shared" si="0"/>
        <v/>
      </c>
      <c r="AX2" s="113" t="str">
        <f t="shared" si="0"/>
        <v/>
      </c>
      <c r="AY2" s="113" t="str">
        <f t="shared" si="0"/>
        <v/>
      </c>
      <c r="AZ2" s="113" t="str">
        <f t="shared" si="0"/>
        <v/>
      </c>
      <c r="BA2" s="113" t="str">
        <f t="shared" si="0"/>
        <v/>
      </c>
      <c r="BB2" s="113" t="str">
        <f t="shared" si="0"/>
        <v/>
      </c>
      <c r="BC2" s="113" t="str">
        <f t="shared" si="0"/>
        <v/>
      </c>
      <c r="BD2" s="113" t="str">
        <f t="shared" si="0"/>
        <v/>
      </c>
      <c r="BE2" s="113" t="str">
        <f t="shared" si="0"/>
        <v/>
      </c>
      <c r="BF2" s="113" t="str">
        <f t="shared" si="0"/>
        <v/>
      </c>
      <c r="BG2" s="113" t="str">
        <f t="shared" si="0"/>
        <v/>
      </c>
      <c r="BH2" s="113" t="str">
        <f t="shared" si="0"/>
        <v/>
      </c>
      <c r="BI2" s="113" t="str">
        <f t="shared" si="0"/>
        <v/>
      </c>
      <c r="BJ2" s="113" t="str">
        <f t="shared" si="0"/>
        <v/>
      </c>
      <c r="BK2" s="113" t="str">
        <f t="shared" si="0"/>
        <v/>
      </c>
      <c r="BL2" s="113" t="str">
        <f t="shared" si="0"/>
        <v/>
      </c>
      <c r="BM2" s="113" t="str">
        <f t="shared" si="0"/>
        <v/>
      </c>
      <c r="BN2" s="113" t="str">
        <f t="shared" si="0"/>
        <v/>
      </c>
      <c r="BO2" s="113" t="str">
        <f t="shared" si="0"/>
        <v/>
      </c>
      <c r="BP2" s="113" t="str">
        <f t="shared" si="0"/>
        <v/>
      </c>
      <c r="BQ2" s="113" t="str">
        <f t="shared" si="0"/>
        <v/>
      </c>
      <c r="BR2" s="113" t="str">
        <f t="shared" si="0"/>
        <v/>
      </c>
      <c r="BS2" s="113" t="str">
        <f t="shared" si="0"/>
        <v/>
      </c>
      <c r="BT2" s="113" t="str">
        <f t="shared" si="0"/>
        <v/>
      </c>
      <c r="BU2" s="113" t="str">
        <f t="shared" si="0"/>
        <v/>
      </c>
      <c r="BV2" s="113" t="str">
        <f t="shared" si="0"/>
        <v/>
      </c>
      <c r="BW2" s="113" t="str">
        <f t="shared" si="0"/>
        <v/>
      </c>
      <c r="BX2" s="113" t="str">
        <f t="shared" si="0"/>
        <v/>
      </c>
      <c r="BY2" s="113" t="str">
        <f t="shared" si="0"/>
        <v/>
      </c>
      <c r="BZ2" s="113" t="str">
        <f t="shared" si="0"/>
        <v/>
      </c>
      <c r="CA2" s="113" t="str">
        <f t="shared" si="0"/>
        <v/>
      </c>
      <c r="CB2" s="113" t="str">
        <f t="shared" si="0"/>
        <v/>
      </c>
      <c r="CC2" s="113" t="str">
        <f t="shared" si="0"/>
        <v/>
      </c>
      <c r="CD2" s="113" t="str">
        <f t="shared" si="0"/>
        <v/>
      </c>
      <c r="CE2" s="113" t="str">
        <f t="shared" si="0"/>
        <v/>
      </c>
      <c r="CF2" s="113" t="str">
        <f t="shared" si="0"/>
        <v/>
      </c>
      <c r="CG2" s="113" t="str">
        <f t="shared" si="0"/>
        <v/>
      </c>
      <c r="CH2" s="113" t="str">
        <f t="shared" si="0"/>
        <v/>
      </c>
      <c r="CI2" s="113" t="str">
        <f t="shared" si="0"/>
        <v/>
      </c>
      <c r="CJ2" s="113" t="str">
        <f t="shared" si="0"/>
        <v/>
      </c>
      <c r="CK2" s="113" t="str">
        <f t="shared" si="0"/>
        <v/>
      </c>
      <c r="CL2" s="113" t="str">
        <f t="shared" si="0"/>
        <v/>
      </c>
      <c r="CM2" s="113" t="str">
        <f t="shared" si="0"/>
        <v/>
      </c>
      <c r="CN2" s="113" t="str">
        <f t="shared" si="0"/>
        <v/>
      </c>
      <c r="CO2" s="113" t="str">
        <f t="shared" si="0"/>
        <v/>
      </c>
      <c r="CP2" s="113" t="str">
        <f t="shared" si="0"/>
        <v/>
      </c>
      <c r="CQ2" s="113" t="str">
        <f t="shared" si="0"/>
        <v/>
      </c>
      <c r="CR2" s="113" t="str">
        <f t="shared" si="0"/>
        <v/>
      </c>
      <c r="CS2" s="113" t="str">
        <f t="shared" si="0"/>
        <v/>
      </c>
      <c r="CT2" s="113" t="str">
        <f t="shared" si="0"/>
        <v/>
      </c>
      <c r="CU2" s="113" t="str">
        <f t="shared" si="0"/>
        <v/>
      </c>
      <c r="CV2" s="113" t="str">
        <f t="shared" si="0"/>
        <v/>
      </c>
      <c r="CW2" s="113" t="str">
        <f t="shared" ref="CW2:FH2" si="1">IF(CW3="","",CV2+1)</f>
        <v/>
      </c>
      <c r="CX2" s="113" t="str">
        <f t="shared" si="1"/>
        <v/>
      </c>
      <c r="CY2" s="113" t="str">
        <f t="shared" si="1"/>
        <v/>
      </c>
      <c r="CZ2" s="113" t="str">
        <f t="shared" si="1"/>
        <v/>
      </c>
      <c r="DA2" s="113" t="str">
        <f t="shared" si="1"/>
        <v/>
      </c>
      <c r="DB2" s="113" t="str">
        <f t="shared" si="1"/>
        <v/>
      </c>
      <c r="DC2" s="113" t="str">
        <f t="shared" si="1"/>
        <v/>
      </c>
      <c r="DD2" s="113" t="str">
        <f t="shared" si="1"/>
        <v/>
      </c>
      <c r="DE2" s="113" t="str">
        <f t="shared" si="1"/>
        <v/>
      </c>
      <c r="DF2" s="113" t="str">
        <f t="shared" si="1"/>
        <v/>
      </c>
      <c r="DG2" s="113" t="str">
        <f t="shared" si="1"/>
        <v/>
      </c>
      <c r="DH2" s="113" t="str">
        <f t="shared" si="1"/>
        <v/>
      </c>
      <c r="DI2" s="113" t="str">
        <f t="shared" si="1"/>
        <v/>
      </c>
      <c r="DJ2" s="113" t="str">
        <f t="shared" si="1"/>
        <v/>
      </c>
      <c r="DK2" s="113" t="str">
        <f t="shared" si="1"/>
        <v/>
      </c>
      <c r="DL2" s="113" t="str">
        <f t="shared" si="1"/>
        <v/>
      </c>
      <c r="DM2" s="113" t="str">
        <f t="shared" si="1"/>
        <v/>
      </c>
      <c r="DN2" s="113" t="str">
        <f t="shared" si="1"/>
        <v/>
      </c>
      <c r="DO2" s="113" t="str">
        <f t="shared" si="1"/>
        <v/>
      </c>
      <c r="DP2" s="113" t="str">
        <f t="shared" si="1"/>
        <v/>
      </c>
      <c r="DQ2" s="113" t="str">
        <f t="shared" si="1"/>
        <v/>
      </c>
      <c r="DR2" s="113" t="str">
        <f t="shared" si="1"/>
        <v/>
      </c>
      <c r="DS2" s="113" t="str">
        <f t="shared" si="1"/>
        <v/>
      </c>
      <c r="DT2" s="113" t="str">
        <f t="shared" si="1"/>
        <v/>
      </c>
      <c r="DU2" s="113" t="str">
        <f t="shared" si="1"/>
        <v/>
      </c>
      <c r="DV2" s="113" t="str">
        <f t="shared" si="1"/>
        <v/>
      </c>
      <c r="DW2" s="113" t="str">
        <f t="shared" si="1"/>
        <v/>
      </c>
      <c r="DX2" s="113" t="str">
        <f t="shared" si="1"/>
        <v/>
      </c>
      <c r="DY2" s="113" t="str">
        <f t="shared" si="1"/>
        <v/>
      </c>
      <c r="DZ2" s="113" t="str">
        <f t="shared" si="1"/>
        <v/>
      </c>
      <c r="EA2" s="113" t="str">
        <f t="shared" si="1"/>
        <v/>
      </c>
      <c r="EB2" s="113" t="str">
        <f t="shared" si="1"/>
        <v/>
      </c>
      <c r="EC2" s="113" t="str">
        <f t="shared" si="1"/>
        <v/>
      </c>
      <c r="ED2" s="113" t="str">
        <f t="shared" si="1"/>
        <v/>
      </c>
      <c r="EE2" s="113" t="str">
        <f t="shared" si="1"/>
        <v/>
      </c>
      <c r="EF2" s="113" t="str">
        <f t="shared" si="1"/>
        <v/>
      </c>
      <c r="EG2" s="113" t="str">
        <f t="shared" si="1"/>
        <v/>
      </c>
      <c r="EH2" s="113" t="str">
        <f t="shared" si="1"/>
        <v/>
      </c>
      <c r="EI2" s="113" t="str">
        <f t="shared" si="1"/>
        <v/>
      </c>
      <c r="EJ2" s="113" t="str">
        <f t="shared" si="1"/>
        <v/>
      </c>
      <c r="EK2" s="113" t="str">
        <f t="shared" si="1"/>
        <v/>
      </c>
      <c r="EL2" s="113" t="str">
        <f t="shared" si="1"/>
        <v/>
      </c>
      <c r="EM2" s="113" t="str">
        <f t="shared" si="1"/>
        <v/>
      </c>
      <c r="EN2" s="113" t="str">
        <f t="shared" si="1"/>
        <v/>
      </c>
      <c r="EO2" s="113" t="str">
        <f t="shared" si="1"/>
        <v/>
      </c>
      <c r="EP2" s="113" t="str">
        <f t="shared" si="1"/>
        <v/>
      </c>
      <c r="EQ2" s="113" t="str">
        <f t="shared" si="1"/>
        <v/>
      </c>
      <c r="ER2" s="113" t="str">
        <f t="shared" si="1"/>
        <v/>
      </c>
      <c r="ES2" s="113" t="str">
        <f t="shared" si="1"/>
        <v/>
      </c>
      <c r="ET2" s="113" t="str">
        <f t="shared" si="1"/>
        <v/>
      </c>
      <c r="EU2" s="113" t="str">
        <f t="shared" si="1"/>
        <v/>
      </c>
      <c r="EV2" s="113" t="str">
        <f t="shared" si="1"/>
        <v/>
      </c>
      <c r="EW2" s="113" t="str">
        <f t="shared" si="1"/>
        <v/>
      </c>
      <c r="EX2" s="113" t="str">
        <f t="shared" si="1"/>
        <v/>
      </c>
      <c r="EY2" s="113" t="str">
        <f t="shared" si="1"/>
        <v/>
      </c>
      <c r="EZ2" s="113" t="str">
        <f t="shared" si="1"/>
        <v/>
      </c>
      <c r="FA2" s="113" t="str">
        <f t="shared" si="1"/>
        <v/>
      </c>
      <c r="FB2" s="113" t="str">
        <f t="shared" si="1"/>
        <v/>
      </c>
      <c r="FC2" s="113" t="str">
        <f t="shared" si="1"/>
        <v/>
      </c>
      <c r="FD2" s="113" t="str">
        <f t="shared" si="1"/>
        <v/>
      </c>
      <c r="FE2" s="113" t="str">
        <f t="shared" si="1"/>
        <v/>
      </c>
      <c r="FF2" s="113" t="str">
        <f t="shared" si="1"/>
        <v/>
      </c>
      <c r="FG2" s="113" t="str">
        <f t="shared" si="1"/>
        <v/>
      </c>
      <c r="FH2" s="113" t="str">
        <f t="shared" si="1"/>
        <v/>
      </c>
      <c r="FI2" s="113" t="str">
        <f t="shared" ref="FI2:HT2" si="2">IF(FI3="","",FH2+1)</f>
        <v/>
      </c>
      <c r="FJ2" s="113" t="str">
        <f t="shared" si="2"/>
        <v/>
      </c>
      <c r="FK2" s="113" t="str">
        <f t="shared" si="2"/>
        <v/>
      </c>
      <c r="FL2" s="113" t="str">
        <f t="shared" si="2"/>
        <v/>
      </c>
      <c r="FM2" s="113" t="str">
        <f t="shared" si="2"/>
        <v/>
      </c>
      <c r="FN2" s="113" t="str">
        <f t="shared" si="2"/>
        <v/>
      </c>
      <c r="FO2" s="113" t="str">
        <f t="shared" si="2"/>
        <v/>
      </c>
      <c r="FP2" s="113" t="str">
        <f t="shared" si="2"/>
        <v/>
      </c>
      <c r="FQ2" s="113" t="str">
        <f t="shared" si="2"/>
        <v/>
      </c>
      <c r="FR2" s="113" t="str">
        <f t="shared" si="2"/>
        <v/>
      </c>
      <c r="FS2" s="113" t="str">
        <f t="shared" si="2"/>
        <v/>
      </c>
      <c r="FT2" s="113" t="str">
        <f t="shared" si="2"/>
        <v/>
      </c>
      <c r="FU2" s="113" t="str">
        <f t="shared" si="2"/>
        <v/>
      </c>
      <c r="FV2" s="113" t="str">
        <f t="shared" si="2"/>
        <v/>
      </c>
      <c r="FW2" s="113" t="str">
        <f t="shared" si="2"/>
        <v/>
      </c>
      <c r="FX2" s="113" t="str">
        <f t="shared" si="2"/>
        <v/>
      </c>
      <c r="FY2" s="113" t="str">
        <f t="shared" si="2"/>
        <v/>
      </c>
      <c r="FZ2" s="113" t="str">
        <f t="shared" si="2"/>
        <v/>
      </c>
      <c r="GA2" s="113" t="str">
        <f t="shared" si="2"/>
        <v/>
      </c>
      <c r="GB2" s="113" t="str">
        <f t="shared" si="2"/>
        <v/>
      </c>
      <c r="GC2" s="113" t="str">
        <f t="shared" si="2"/>
        <v/>
      </c>
      <c r="GD2" s="113" t="str">
        <f t="shared" si="2"/>
        <v/>
      </c>
      <c r="GE2" s="113" t="str">
        <f t="shared" si="2"/>
        <v/>
      </c>
      <c r="GF2" s="113" t="str">
        <f t="shared" si="2"/>
        <v/>
      </c>
      <c r="GG2" s="113" t="str">
        <f t="shared" si="2"/>
        <v/>
      </c>
      <c r="GH2" s="113" t="str">
        <f t="shared" si="2"/>
        <v/>
      </c>
      <c r="GI2" s="113" t="str">
        <f t="shared" si="2"/>
        <v/>
      </c>
      <c r="GJ2" s="113" t="str">
        <f t="shared" si="2"/>
        <v/>
      </c>
      <c r="GK2" s="113" t="str">
        <f t="shared" si="2"/>
        <v/>
      </c>
      <c r="GL2" s="113" t="str">
        <f t="shared" si="2"/>
        <v/>
      </c>
      <c r="GM2" s="113" t="str">
        <f t="shared" si="2"/>
        <v/>
      </c>
      <c r="GN2" s="113" t="str">
        <f t="shared" si="2"/>
        <v/>
      </c>
      <c r="GO2" s="113" t="str">
        <f t="shared" si="2"/>
        <v/>
      </c>
      <c r="GP2" s="113" t="str">
        <f t="shared" si="2"/>
        <v/>
      </c>
      <c r="GQ2" s="113" t="str">
        <f t="shared" si="2"/>
        <v/>
      </c>
      <c r="GR2" s="113" t="str">
        <f t="shared" si="2"/>
        <v/>
      </c>
      <c r="GS2" s="113" t="str">
        <f t="shared" si="2"/>
        <v/>
      </c>
      <c r="GT2" s="113" t="str">
        <f t="shared" si="2"/>
        <v/>
      </c>
      <c r="GU2" s="113" t="str">
        <f t="shared" si="2"/>
        <v/>
      </c>
      <c r="GV2" s="113" t="str">
        <f t="shared" si="2"/>
        <v/>
      </c>
      <c r="GW2" s="113" t="str">
        <f t="shared" si="2"/>
        <v/>
      </c>
      <c r="GX2" s="113" t="str">
        <f t="shared" si="2"/>
        <v/>
      </c>
      <c r="GY2" s="113" t="str">
        <f t="shared" si="2"/>
        <v/>
      </c>
      <c r="GZ2" s="113" t="str">
        <f t="shared" si="2"/>
        <v/>
      </c>
      <c r="HA2" s="113" t="str">
        <f t="shared" si="2"/>
        <v/>
      </c>
      <c r="HB2" s="113" t="str">
        <f t="shared" si="2"/>
        <v/>
      </c>
      <c r="HC2" s="113" t="str">
        <f t="shared" si="2"/>
        <v/>
      </c>
      <c r="HD2" s="113" t="str">
        <f t="shared" si="2"/>
        <v/>
      </c>
      <c r="HE2" s="113" t="str">
        <f t="shared" si="2"/>
        <v/>
      </c>
      <c r="HF2" s="113" t="str">
        <f t="shared" si="2"/>
        <v/>
      </c>
      <c r="HG2" s="113" t="str">
        <f t="shared" si="2"/>
        <v/>
      </c>
      <c r="HH2" s="113" t="str">
        <f t="shared" si="2"/>
        <v/>
      </c>
      <c r="HI2" s="113" t="str">
        <f t="shared" si="2"/>
        <v/>
      </c>
      <c r="HJ2" s="113" t="str">
        <f t="shared" si="2"/>
        <v/>
      </c>
      <c r="HK2" s="113" t="str">
        <f t="shared" si="2"/>
        <v/>
      </c>
      <c r="HL2" s="113" t="str">
        <f t="shared" si="2"/>
        <v/>
      </c>
      <c r="HM2" s="113" t="str">
        <f t="shared" si="2"/>
        <v/>
      </c>
      <c r="HN2" s="113" t="str">
        <f t="shared" si="2"/>
        <v/>
      </c>
      <c r="HO2" s="113" t="str">
        <f t="shared" si="2"/>
        <v/>
      </c>
      <c r="HP2" s="113" t="str">
        <f t="shared" si="2"/>
        <v/>
      </c>
      <c r="HQ2" s="113" t="str">
        <f t="shared" si="2"/>
        <v/>
      </c>
      <c r="HR2" s="113" t="str">
        <f t="shared" si="2"/>
        <v/>
      </c>
      <c r="HS2" s="113" t="str">
        <f t="shared" si="2"/>
        <v/>
      </c>
      <c r="HT2" s="113" t="str">
        <f t="shared" si="2"/>
        <v/>
      </c>
      <c r="HU2" s="113" t="str">
        <f t="shared" ref="HU2:IK2" si="3">IF(HU3="","",HT2+1)</f>
        <v/>
      </c>
      <c r="HV2" s="113" t="str">
        <f t="shared" si="3"/>
        <v/>
      </c>
      <c r="HW2" s="113" t="str">
        <f t="shared" si="3"/>
        <v/>
      </c>
      <c r="HX2" s="113" t="str">
        <f t="shared" si="3"/>
        <v/>
      </c>
      <c r="HY2" s="113" t="str">
        <f t="shared" si="3"/>
        <v/>
      </c>
      <c r="HZ2" s="113" t="str">
        <f t="shared" si="3"/>
        <v/>
      </c>
      <c r="IA2" s="113" t="str">
        <f t="shared" si="3"/>
        <v/>
      </c>
      <c r="IB2" s="113" t="str">
        <f t="shared" si="3"/>
        <v/>
      </c>
      <c r="IC2" s="113" t="str">
        <f t="shared" si="3"/>
        <v/>
      </c>
      <c r="ID2" s="113" t="str">
        <f t="shared" si="3"/>
        <v/>
      </c>
      <c r="IE2" s="113" t="str">
        <f t="shared" si="3"/>
        <v/>
      </c>
      <c r="IF2" s="113" t="str">
        <f t="shared" si="3"/>
        <v/>
      </c>
      <c r="IG2" s="113" t="str">
        <f t="shared" si="3"/>
        <v/>
      </c>
      <c r="IH2" s="113" t="str">
        <f t="shared" si="3"/>
        <v/>
      </c>
      <c r="II2" s="113" t="str">
        <f t="shared" si="3"/>
        <v/>
      </c>
      <c r="IJ2" s="113" t="str">
        <f t="shared" si="3"/>
        <v/>
      </c>
      <c r="IK2" s="113" t="str">
        <f t="shared" si="3"/>
        <v/>
      </c>
    </row>
    <row r="3" spans="1:245" s="119" customFormat="1" x14ac:dyDescent="0.2">
      <c r="A3" s="115" t="s">
        <v>120</v>
      </c>
      <c r="B3" s="116"/>
      <c r="C3" s="169" t="s">
        <v>151</v>
      </c>
      <c r="D3" s="117"/>
      <c r="E3" s="117"/>
      <c r="F3" s="118"/>
      <c r="G3" s="116"/>
      <c r="H3" s="116"/>
      <c r="I3" s="116"/>
      <c r="J3" s="116"/>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GC3" s="120"/>
      <c r="GD3" s="120"/>
      <c r="GE3" s="120"/>
      <c r="GF3" s="120"/>
      <c r="GG3" s="120"/>
      <c r="GH3" s="120"/>
      <c r="GI3" s="120"/>
      <c r="GJ3" s="120"/>
      <c r="GK3" s="120"/>
      <c r="GL3" s="120"/>
      <c r="GM3" s="120"/>
      <c r="GN3" s="120"/>
      <c r="GO3" s="120"/>
      <c r="GP3" s="120"/>
      <c r="GQ3" s="120"/>
      <c r="GR3" s="120"/>
      <c r="GS3" s="120"/>
      <c r="GT3" s="120"/>
      <c r="GU3" s="120"/>
      <c r="GV3" s="120"/>
      <c r="GW3" s="120"/>
      <c r="GX3" s="120"/>
      <c r="GY3" s="120"/>
      <c r="GZ3" s="120"/>
      <c r="HA3" s="120"/>
      <c r="HB3" s="120"/>
    </row>
    <row r="4" spans="1:245" s="119" customFormat="1" ht="51" x14ac:dyDescent="0.2">
      <c r="A4" s="115" t="s">
        <v>121</v>
      </c>
      <c r="B4" s="116" t="s">
        <v>493</v>
      </c>
      <c r="C4" s="116" t="s">
        <v>518</v>
      </c>
      <c r="D4" s="116"/>
      <c r="E4" s="116"/>
      <c r="F4" s="118"/>
      <c r="G4" s="116"/>
      <c r="H4" s="116"/>
      <c r="I4" s="116"/>
      <c r="J4" s="116"/>
      <c r="K4" s="117"/>
      <c r="L4" s="116"/>
      <c r="M4" s="116"/>
      <c r="N4" s="116"/>
      <c r="O4" s="117"/>
      <c r="P4" s="117"/>
      <c r="Q4" s="116"/>
      <c r="R4" s="116"/>
      <c r="S4" s="116"/>
      <c r="T4" s="116"/>
      <c r="U4" s="116"/>
      <c r="V4" s="116"/>
      <c r="W4" s="116"/>
      <c r="X4" s="121"/>
      <c r="Y4" s="116"/>
      <c r="Z4" s="117"/>
      <c r="AA4" s="116"/>
      <c r="AB4" s="116"/>
      <c r="AC4" s="117"/>
      <c r="AD4" s="117"/>
      <c r="AE4" s="117"/>
      <c r="AF4" s="117"/>
      <c r="AG4" s="117"/>
      <c r="AH4" s="117"/>
      <c r="AI4" s="117"/>
      <c r="AQ4" s="122"/>
      <c r="AR4" s="122"/>
      <c r="AS4" s="122"/>
      <c r="AT4" s="122"/>
      <c r="AU4" s="122"/>
      <c r="AV4" s="122"/>
      <c r="AW4" s="122"/>
      <c r="GA4" s="120"/>
      <c r="GC4" s="120"/>
      <c r="GD4" s="120"/>
      <c r="GE4" s="120"/>
      <c r="GF4" s="120"/>
      <c r="GG4" s="120"/>
      <c r="GH4" s="120"/>
      <c r="GI4" s="120"/>
      <c r="GJ4" s="120"/>
      <c r="GK4" s="120"/>
      <c r="GL4" s="120"/>
      <c r="GM4" s="120"/>
      <c r="GN4" s="120"/>
      <c r="GO4" s="120"/>
      <c r="GP4" s="120"/>
      <c r="GQ4" s="120"/>
      <c r="GR4" s="120"/>
      <c r="GS4" s="120"/>
      <c r="GT4" s="120"/>
      <c r="GU4" s="120"/>
      <c r="GV4" s="120"/>
      <c r="GW4" s="120"/>
      <c r="GX4" s="120"/>
      <c r="GY4" s="120"/>
      <c r="GZ4" s="120"/>
      <c r="HA4" s="120"/>
      <c r="HB4" s="120"/>
    </row>
    <row r="5" spans="1:245" s="127" customFormat="1" x14ac:dyDescent="0.2">
      <c r="A5" s="123" t="s">
        <v>122</v>
      </c>
      <c r="B5" s="124" t="s">
        <v>494</v>
      </c>
      <c r="C5" s="124" t="s">
        <v>494</v>
      </c>
      <c r="D5" s="124"/>
      <c r="E5" s="125"/>
      <c r="F5" s="126"/>
      <c r="G5" s="124"/>
      <c r="H5" s="124"/>
      <c r="I5" s="124"/>
      <c r="J5" s="124"/>
      <c r="K5" s="124"/>
      <c r="L5" s="125"/>
      <c r="M5" s="124"/>
      <c r="N5" s="125"/>
      <c r="O5" s="125"/>
      <c r="P5" s="125"/>
      <c r="Q5" s="124"/>
      <c r="R5" s="125"/>
      <c r="S5" s="124"/>
      <c r="T5" s="125"/>
      <c r="U5" s="124"/>
      <c r="V5" s="125"/>
      <c r="W5" s="124"/>
      <c r="X5" s="125"/>
      <c r="Y5" s="124"/>
      <c r="Z5" s="124"/>
      <c r="AA5" s="125"/>
      <c r="AB5" s="125"/>
      <c r="AC5" s="125"/>
      <c r="AD5" s="125"/>
      <c r="AE5" s="125"/>
      <c r="AF5" s="125"/>
      <c r="AG5" s="125"/>
      <c r="AH5" s="125"/>
      <c r="AI5" s="125"/>
      <c r="DO5" s="128"/>
      <c r="GC5" s="129"/>
      <c r="GD5" s="129"/>
      <c r="GE5" s="129"/>
      <c r="GF5" s="129"/>
      <c r="GG5" s="129"/>
      <c r="GH5" s="129"/>
      <c r="GI5" s="129"/>
      <c r="GJ5" s="129"/>
      <c r="GK5" s="129"/>
      <c r="GL5" s="129"/>
      <c r="GM5" s="129"/>
      <c r="GN5" s="129"/>
      <c r="GO5" s="129"/>
      <c r="GP5" s="129"/>
      <c r="GQ5" s="129"/>
      <c r="GR5" s="129"/>
      <c r="GS5" s="129"/>
      <c r="GT5" s="129"/>
      <c r="GU5" s="129"/>
      <c r="GV5" s="129"/>
      <c r="GW5" s="130"/>
      <c r="GX5" s="129"/>
      <c r="GY5" s="129"/>
      <c r="GZ5" s="129"/>
      <c r="HA5" s="129"/>
      <c r="HB5" s="129"/>
    </row>
    <row r="6" spans="1:245" s="127" customFormat="1" x14ac:dyDescent="0.2">
      <c r="A6" s="123" t="s">
        <v>123</v>
      </c>
      <c r="B6" s="124"/>
      <c r="C6" s="124"/>
      <c r="D6" s="125"/>
      <c r="E6" s="125"/>
      <c r="F6" s="126"/>
      <c r="G6" s="124"/>
      <c r="H6" s="124"/>
      <c r="I6" s="124"/>
      <c r="J6" s="124"/>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row>
    <row r="7" spans="1:245" s="134" customFormat="1" x14ac:dyDescent="0.2">
      <c r="A7" s="115" t="s">
        <v>124</v>
      </c>
      <c r="B7" s="131" t="s">
        <v>495</v>
      </c>
      <c r="C7" s="131" t="s">
        <v>519</v>
      </c>
      <c r="D7" s="131"/>
      <c r="E7" s="132"/>
      <c r="F7" s="133"/>
      <c r="G7" s="131"/>
      <c r="H7" s="131"/>
      <c r="I7" s="131"/>
      <c r="J7" s="131"/>
      <c r="K7" s="132"/>
      <c r="L7" s="132"/>
      <c r="M7" s="131"/>
      <c r="N7" s="132"/>
      <c r="O7" s="132"/>
      <c r="P7" s="132"/>
      <c r="Q7" s="131"/>
      <c r="R7" s="132"/>
      <c r="S7" s="131"/>
      <c r="T7" s="132"/>
      <c r="U7" s="132"/>
      <c r="V7" s="132"/>
      <c r="W7" s="132"/>
      <c r="X7" s="132"/>
      <c r="Y7" s="132"/>
      <c r="Z7" s="132"/>
      <c r="AA7" s="132"/>
      <c r="AB7" s="132"/>
      <c r="AC7" s="132"/>
      <c r="AD7" s="132"/>
      <c r="AE7" s="132"/>
      <c r="AF7" s="132"/>
      <c r="AG7" s="132"/>
      <c r="AH7" s="132"/>
      <c r="AI7" s="132"/>
      <c r="GC7" s="135"/>
      <c r="GD7" s="135"/>
      <c r="GE7" s="135"/>
      <c r="GF7" s="135"/>
      <c r="GG7" s="135"/>
      <c r="GH7" s="135"/>
      <c r="GI7" s="135"/>
      <c r="GJ7" s="135"/>
      <c r="GK7" s="135"/>
      <c r="GL7" s="135"/>
      <c r="GM7" s="135"/>
      <c r="GN7" s="135"/>
      <c r="GO7" s="135"/>
      <c r="GP7" s="135"/>
      <c r="GQ7" s="135"/>
      <c r="GR7" s="135"/>
      <c r="GS7" s="135"/>
      <c r="GT7" s="135"/>
      <c r="GU7" s="135"/>
      <c r="GV7" s="135"/>
      <c r="GW7" s="135"/>
      <c r="GX7" s="135"/>
      <c r="GY7" s="135"/>
      <c r="GZ7" s="135"/>
      <c r="HA7" s="135"/>
      <c r="HB7" s="135"/>
    </row>
    <row r="8" spans="1:245" s="134" customFormat="1" x14ac:dyDescent="0.2">
      <c r="A8" s="115" t="s">
        <v>125</v>
      </c>
      <c r="B8" s="131"/>
      <c r="C8" s="131"/>
      <c r="D8" s="132"/>
      <c r="E8" s="132"/>
      <c r="F8" s="133"/>
      <c r="G8" s="131"/>
      <c r="H8" s="131"/>
      <c r="I8" s="131"/>
      <c r="J8" s="131"/>
      <c r="K8" s="132"/>
      <c r="L8" s="132"/>
      <c r="M8" s="132"/>
      <c r="N8" s="131"/>
      <c r="O8" s="132"/>
      <c r="P8" s="132"/>
      <c r="Q8" s="132"/>
      <c r="R8" s="132"/>
      <c r="S8" s="131"/>
      <c r="T8" s="132"/>
      <c r="U8" s="132"/>
      <c r="V8" s="132"/>
      <c r="W8" s="132"/>
      <c r="X8" s="132"/>
      <c r="Y8" s="132"/>
      <c r="Z8" s="132"/>
      <c r="AA8" s="132"/>
      <c r="AB8" s="132"/>
      <c r="AC8" s="132"/>
      <c r="AD8" s="132"/>
      <c r="AE8" s="132"/>
      <c r="AF8" s="132"/>
      <c r="AG8" s="132"/>
      <c r="AH8" s="132"/>
      <c r="AI8" s="132"/>
      <c r="GC8" s="135"/>
      <c r="GD8" s="135"/>
      <c r="GE8" s="135"/>
      <c r="GF8" s="135"/>
      <c r="GG8" s="135"/>
      <c r="GH8" s="135"/>
      <c r="GI8" s="135"/>
      <c r="GJ8" s="135"/>
      <c r="GK8" s="135"/>
      <c r="GL8" s="135"/>
      <c r="GM8" s="135"/>
      <c r="GN8" s="135"/>
      <c r="GO8" s="135"/>
      <c r="GP8" s="135"/>
      <c r="GQ8" s="135"/>
      <c r="GR8" s="135"/>
      <c r="GS8" s="135"/>
      <c r="GT8" s="135"/>
      <c r="GU8" s="135"/>
      <c r="GV8" s="135"/>
      <c r="GW8" s="135"/>
      <c r="GX8" s="135"/>
      <c r="GY8" s="135"/>
      <c r="GZ8" s="135"/>
      <c r="HA8" s="135"/>
      <c r="HB8" s="135"/>
    </row>
    <row r="9" spans="1:245" s="127" customFormat="1" x14ac:dyDescent="0.2">
      <c r="A9" s="123" t="s">
        <v>126</v>
      </c>
      <c r="B9" s="124"/>
      <c r="C9" s="136" t="s">
        <v>520</v>
      </c>
      <c r="D9" s="136"/>
      <c r="E9" s="125"/>
      <c r="F9" s="126"/>
      <c r="G9" s="124"/>
      <c r="H9" s="124"/>
      <c r="I9" s="124"/>
      <c r="J9" s="124"/>
      <c r="K9" s="125"/>
      <c r="L9" s="124"/>
      <c r="M9" s="124"/>
      <c r="N9" s="125"/>
      <c r="O9" s="125"/>
      <c r="P9" s="125"/>
      <c r="Q9" s="136"/>
      <c r="R9" s="125"/>
      <c r="S9" s="124"/>
      <c r="T9" s="124"/>
      <c r="U9" s="124"/>
      <c r="V9" s="125"/>
      <c r="W9" s="125"/>
      <c r="X9" s="125"/>
      <c r="Y9" s="125"/>
      <c r="Z9" s="125"/>
      <c r="AA9" s="125"/>
      <c r="AB9" s="125"/>
      <c r="AC9" s="125"/>
      <c r="AD9" s="125"/>
      <c r="AE9" s="125"/>
      <c r="AF9" s="125"/>
      <c r="AG9" s="125"/>
      <c r="AH9" s="125"/>
      <c r="AI9" s="125"/>
      <c r="AY9" s="128"/>
      <c r="GC9" s="129"/>
      <c r="GD9" s="129"/>
      <c r="GE9" s="129"/>
      <c r="GF9" s="129"/>
      <c r="GG9" s="129"/>
      <c r="GH9" s="129"/>
      <c r="GI9" s="129"/>
      <c r="GJ9" s="129"/>
      <c r="GK9" s="129"/>
      <c r="GL9" s="129"/>
      <c r="GM9" s="129"/>
      <c r="GN9" s="129"/>
      <c r="GO9" s="129"/>
      <c r="GP9" s="129"/>
      <c r="GQ9" s="129"/>
      <c r="GR9" s="129"/>
      <c r="GS9" s="129"/>
      <c r="GT9" s="129"/>
      <c r="GU9" s="129"/>
      <c r="GV9" s="129"/>
      <c r="GW9" s="129"/>
      <c r="GX9" s="129"/>
      <c r="GY9" s="129"/>
      <c r="GZ9" s="129"/>
      <c r="HA9" s="129"/>
      <c r="HB9" s="129"/>
    </row>
    <row r="10" spans="1:245" s="127" customFormat="1" x14ac:dyDescent="0.2">
      <c r="A10" s="123" t="s">
        <v>127</v>
      </c>
      <c r="B10" s="124"/>
      <c r="C10" s="124" t="s">
        <v>494</v>
      </c>
      <c r="D10" s="124"/>
      <c r="E10" s="125"/>
      <c r="F10" s="126"/>
      <c r="G10" s="124"/>
      <c r="H10" s="124"/>
      <c r="I10" s="124"/>
      <c r="J10" s="124"/>
      <c r="K10" s="125"/>
      <c r="L10" s="125"/>
      <c r="M10" s="125"/>
      <c r="N10" s="125"/>
      <c r="O10" s="125"/>
      <c r="P10" s="125"/>
      <c r="Q10" s="124"/>
      <c r="R10" s="125"/>
      <c r="S10" s="125"/>
      <c r="T10" s="125"/>
      <c r="U10" s="125"/>
      <c r="V10" s="125"/>
      <c r="W10" s="125"/>
      <c r="X10" s="125"/>
      <c r="Y10" s="125"/>
      <c r="Z10" s="125"/>
      <c r="AA10" s="125"/>
      <c r="AB10" s="125"/>
      <c r="AC10" s="125"/>
      <c r="AD10" s="125"/>
      <c r="AE10" s="125"/>
      <c r="AF10" s="125"/>
      <c r="AG10" s="125"/>
      <c r="AH10" s="125"/>
      <c r="AI10" s="125"/>
      <c r="GC10" s="129"/>
      <c r="GD10" s="129"/>
      <c r="GE10" s="129"/>
      <c r="GF10" s="129"/>
      <c r="GG10" s="129"/>
      <c r="GH10" s="129"/>
      <c r="GI10" s="129"/>
      <c r="GJ10" s="129"/>
      <c r="GK10" s="129"/>
      <c r="GL10" s="129"/>
      <c r="GM10" s="129"/>
      <c r="GN10" s="129"/>
      <c r="GO10" s="129"/>
      <c r="GP10" s="129"/>
      <c r="GQ10" s="129"/>
      <c r="GR10" s="129"/>
      <c r="GS10" s="129"/>
      <c r="GT10" s="129"/>
      <c r="GU10" s="129"/>
      <c r="GV10" s="129"/>
      <c r="GW10" s="129"/>
      <c r="GX10" s="129"/>
      <c r="GY10" s="129"/>
      <c r="GZ10" s="129"/>
      <c r="HA10" s="129"/>
      <c r="HB10" s="129"/>
    </row>
    <row r="11" spans="1:245" s="134" customFormat="1" x14ac:dyDescent="0.2">
      <c r="A11" s="115" t="s">
        <v>128</v>
      </c>
      <c r="B11" s="131"/>
      <c r="C11" s="131"/>
      <c r="D11" s="132"/>
      <c r="E11" s="132"/>
      <c r="F11" s="133"/>
      <c r="G11" s="131"/>
      <c r="H11" s="131"/>
      <c r="I11" s="131"/>
      <c r="J11" s="131"/>
      <c r="K11" s="132"/>
      <c r="L11" s="132"/>
      <c r="M11" s="132"/>
      <c r="N11" s="132"/>
      <c r="O11" s="132"/>
      <c r="P11" s="132"/>
      <c r="Q11" s="132"/>
      <c r="R11" s="132"/>
      <c r="S11" s="131"/>
      <c r="T11" s="132"/>
      <c r="U11" s="132"/>
      <c r="V11" s="132"/>
      <c r="W11" s="132"/>
      <c r="X11" s="131"/>
      <c r="Y11" s="132"/>
      <c r="Z11" s="132"/>
      <c r="AA11" s="132"/>
      <c r="AB11" s="132"/>
      <c r="AC11" s="132"/>
      <c r="AD11" s="132"/>
      <c r="AE11" s="132"/>
      <c r="AF11" s="132"/>
      <c r="AG11" s="132"/>
      <c r="AH11" s="132"/>
      <c r="AI11" s="132"/>
      <c r="GC11" s="135"/>
      <c r="GD11" s="135"/>
      <c r="GE11" s="135"/>
      <c r="GF11" s="135"/>
      <c r="GG11" s="135"/>
      <c r="GH11" s="135"/>
      <c r="GI11" s="135"/>
      <c r="GJ11" s="135"/>
      <c r="GK11" s="135"/>
      <c r="GL11" s="135"/>
      <c r="GM11" s="135"/>
      <c r="GN11" s="135"/>
      <c r="GO11" s="135"/>
      <c r="GP11" s="135"/>
      <c r="GQ11" s="135"/>
      <c r="GR11" s="135"/>
      <c r="GS11" s="135"/>
      <c r="GT11" s="135"/>
      <c r="GU11" s="135"/>
      <c r="GV11" s="135"/>
      <c r="GW11" s="135"/>
      <c r="GX11" s="135"/>
      <c r="GY11" s="135"/>
      <c r="GZ11" s="135"/>
      <c r="HA11" s="135"/>
      <c r="HB11" s="135"/>
    </row>
    <row r="12" spans="1:245" s="134" customFormat="1" ht="25.5" x14ac:dyDescent="0.2">
      <c r="A12" s="115" t="s">
        <v>129</v>
      </c>
      <c r="B12" s="131"/>
      <c r="C12" s="131"/>
      <c r="D12" s="132"/>
      <c r="E12" s="132"/>
      <c r="F12" s="133"/>
      <c r="G12" s="131"/>
      <c r="H12" s="131"/>
      <c r="I12" s="131"/>
      <c r="J12" s="131"/>
      <c r="K12" s="132"/>
      <c r="L12" s="132"/>
      <c r="M12" s="132"/>
      <c r="N12" s="132"/>
      <c r="O12" s="132"/>
      <c r="P12" s="132"/>
      <c r="Q12" s="132"/>
      <c r="R12" s="132"/>
      <c r="S12" s="131"/>
      <c r="T12" s="132"/>
      <c r="U12" s="132"/>
      <c r="V12" s="132"/>
      <c r="W12" s="132"/>
      <c r="X12" s="131"/>
      <c r="Y12" s="132"/>
      <c r="Z12" s="132"/>
      <c r="AA12" s="132"/>
      <c r="AB12" s="132"/>
      <c r="AC12" s="132"/>
      <c r="AD12" s="132"/>
      <c r="AE12" s="132"/>
      <c r="AF12" s="132"/>
      <c r="AG12" s="132"/>
      <c r="AH12" s="132"/>
      <c r="AI12" s="132"/>
      <c r="GC12" s="135"/>
      <c r="GD12" s="135"/>
      <c r="GE12" s="135"/>
      <c r="GF12" s="135"/>
      <c r="GG12" s="135"/>
      <c r="GH12" s="135"/>
      <c r="GI12" s="135"/>
      <c r="GJ12" s="135"/>
      <c r="GK12" s="135"/>
      <c r="GL12" s="135"/>
      <c r="GM12" s="135"/>
      <c r="GN12" s="135"/>
      <c r="GO12" s="135"/>
      <c r="GP12" s="135"/>
      <c r="GQ12" s="135"/>
      <c r="GR12" s="135"/>
      <c r="GS12" s="135"/>
      <c r="GT12" s="135"/>
      <c r="GU12" s="135"/>
      <c r="GV12" s="135"/>
      <c r="GW12" s="135"/>
      <c r="GX12" s="135"/>
      <c r="GY12" s="135"/>
      <c r="GZ12" s="135"/>
      <c r="HA12" s="135"/>
      <c r="HB12" s="135"/>
    </row>
    <row r="13" spans="1:245" s="127" customFormat="1" x14ac:dyDescent="0.2">
      <c r="A13" s="123" t="s">
        <v>130</v>
      </c>
      <c r="B13" s="124"/>
      <c r="C13" s="124"/>
      <c r="D13" s="125"/>
      <c r="E13" s="125"/>
      <c r="F13" s="126"/>
      <c r="G13" s="124"/>
      <c r="H13" s="124"/>
      <c r="I13" s="124"/>
      <c r="J13" s="124"/>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GC13" s="129"/>
      <c r="GD13" s="129"/>
      <c r="GE13" s="129"/>
      <c r="GF13" s="129"/>
      <c r="GG13" s="129"/>
      <c r="GH13" s="129"/>
      <c r="GI13" s="129"/>
      <c r="GJ13" s="129"/>
      <c r="GK13" s="129"/>
      <c r="GL13" s="129"/>
      <c r="GM13" s="129"/>
      <c r="GN13" s="129"/>
      <c r="GO13" s="129"/>
      <c r="GP13" s="129"/>
      <c r="GQ13" s="129"/>
      <c r="GR13" s="129"/>
      <c r="GS13" s="129"/>
      <c r="GT13" s="129"/>
      <c r="GU13" s="129"/>
      <c r="GV13" s="129"/>
      <c r="GW13" s="129"/>
      <c r="GX13" s="129"/>
      <c r="GY13" s="129"/>
      <c r="GZ13" s="129"/>
      <c r="HA13" s="129"/>
      <c r="HB13" s="129"/>
    </row>
    <row r="14" spans="1:245" s="127" customFormat="1" x14ac:dyDescent="0.2">
      <c r="A14" s="123" t="s">
        <v>131</v>
      </c>
      <c r="B14" s="124"/>
      <c r="C14" s="124"/>
      <c r="D14" s="125"/>
      <c r="E14" s="125"/>
      <c r="F14" s="126"/>
      <c r="G14" s="124"/>
      <c r="H14" s="124"/>
      <c r="I14" s="124"/>
      <c r="J14" s="124"/>
      <c r="K14" s="125"/>
      <c r="L14" s="125"/>
      <c r="M14" s="125"/>
      <c r="N14" s="124"/>
      <c r="O14" s="125"/>
      <c r="P14" s="125"/>
      <c r="Q14" s="125"/>
      <c r="R14" s="125"/>
      <c r="S14" s="125"/>
      <c r="T14" s="125"/>
      <c r="U14" s="125"/>
      <c r="V14" s="125"/>
      <c r="W14" s="125"/>
      <c r="X14" s="125"/>
      <c r="Y14" s="125"/>
      <c r="Z14" s="125"/>
      <c r="AA14" s="125"/>
      <c r="AB14" s="125"/>
      <c r="AC14" s="125"/>
      <c r="AD14" s="125"/>
      <c r="AE14" s="125"/>
      <c r="AF14" s="125"/>
      <c r="AG14" s="125"/>
      <c r="AH14" s="125"/>
      <c r="AI14" s="125"/>
      <c r="GC14" s="129"/>
      <c r="GD14" s="129"/>
      <c r="GE14" s="129"/>
      <c r="GF14" s="129"/>
      <c r="GG14" s="129"/>
      <c r="GH14" s="129"/>
      <c r="GI14" s="129"/>
      <c r="GJ14" s="129"/>
      <c r="GK14" s="129"/>
      <c r="GL14" s="129"/>
      <c r="GM14" s="129"/>
      <c r="GN14" s="129"/>
      <c r="GO14" s="129"/>
      <c r="GP14" s="129"/>
      <c r="GQ14" s="129"/>
      <c r="GR14" s="129"/>
      <c r="GS14" s="129"/>
      <c r="GT14" s="129"/>
      <c r="GU14" s="129"/>
      <c r="GV14" s="129"/>
      <c r="GW14" s="129"/>
      <c r="GX14" s="129"/>
      <c r="GY14" s="129"/>
      <c r="GZ14" s="129"/>
      <c r="HA14" s="129"/>
      <c r="HB14" s="129"/>
    </row>
    <row r="15" spans="1:245" s="119" customFormat="1" x14ac:dyDescent="0.2">
      <c r="A15" s="115" t="s">
        <v>132</v>
      </c>
      <c r="B15" s="116"/>
      <c r="C15" s="116"/>
      <c r="D15" s="117"/>
      <c r="E15" s="117"/>
      <c r="F15" s="118"/>
      <c r="G15" s="116"/>
      <c r="H15" s="116"/>
      <c r="I15" s="116"/>
      <c r="J15" s="116"/>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row>
    <row r="16" spans="1:245" s="134" customFormat="1" x14ac:dyDescent="0.2">
      <c r="A16" s="115" t="s">
        <v>133</v>
      </c>
      <c r="B16" s="131"/>
      <c r="C16" s="131"/>
      <c r="D16" s="132"/>
      <c r="E16" s="132"/>
      <c r="F16" s="133"/>
      <c r="G16" s="131"/>
      <c r="H16" s="131"/>
      <c r="I16" s="131"/>
      <c r="J16" s="131"/>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CC16" s="119"/>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row>
    <row r="17" spans="1:210" s="140" customFormat="1" x14ac:dyDescent="0.2">
      <c r="A17" s="123" t="s">
        <v>134</v>
      </c>
      <c r="B17" s="137"/>
      <c r="C17" s="137"/>
      <c r="D17" s="138"/>
      <c r="E17" s="138"/>
      <c r="F17" s="139"/>
      <c r="G17" s="137"/>
      <c r="H17" s="137"/>
      <c r="I17" s="137"/>
      <c r="J17" s="137"/>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GC17" s="141"/>
      <c r="GD17" s="141"/>
      <c r="GE17" s="141"/>
      <c r="GF17" s="141"/>
      <c r="GG17" s="141"/>
      <c r="GH17" s="141"/>
      <c r="GI17" s="141"/>
      <c r="GJ17" s="141"/>
      <c r="GK17" s="141"/>
      <c r="GL17" s="141"/>
      <c r="GM17" s="141"/>
      <c r="GN17" s="141"/>
      <c r="GO17" s="141"/>
      <c r="GP17" s="141"/>
      <c r="GQ17" s="141"/>
      <c r="GR17" s="141"/>
      <c r="GS17" s="141"/>
      <c r="GT17" s="141"/>
      <c r="GU17" s="141"/>
      <c r="GV17" s="141"/>
      <c r="GW17" s="141"/>
      <c r="GX17" s="141"/>
      <c r="GY17" s="141"/>
      <c r="GZ17" s="141"/>
      <c r="HA17" s="141"/>
      <c r="HB17" s="141"/>
    </row>
    <row r="18" spans="1:210" s="140" customFormat="1" x14ac:dyDescent="0.2">
      <c r="A18" s="123" t="s">
        <v>135</v>
      </c>
      <c r="B18" s="137"/>
      <c r="C18" s="137"/>
      <c r="D18" s="138"/>
      <c r="E18" s="138"/>
      <c r="F18" s="139"/>
      <c r="G18" s="137"/>
      <c r="H18" s="137"/>
      <c r="I18" s="137"/>
      <c r="J18" s="137"/>
      <c r="K18" s="138"/>
      <c r="L18" s="138"/>
      <c r="M18" s="138"/>
      <c r="N18" s="138"/>
      <c r="O18" s="138"/>
      <c r="P18" s="138"/>
      <c r="Q18" s="138"/>
      <c r="R18" s="138"/>
      <c r="S18" s="138"/>
      <c r="T18" s="138"/>
      <c r="U18" s="138"/>
      <c r="V18" s="138"/>
      <c r="W18" s="138"/>
      <c r="X18" s="142"/>
      <c r="Y18" s="138"/>
      <c r="Z18" s="138"/>
      <c r="AA18" s="138"/>
      <c r="AB18" s="138"/>
      <c r="AC18" s="138"/>
      <c r="AD18" s="138"/>
      <c r="AE18" s="138"/>
      <c r="AF18" s="138"/>
      <c r="AG18" s="138"/>
      <c r="AH18" s="138"/>
      <c r="AI18" s="138"/>
      <c r="GC18" s="141"/>
      <c r="GD18" s="141"/>
      <c r="GE18" s="141"/>
      <c r="GF18" s="141"/>
      <c r="GG18" s="141"/>
      <c r="GH18" s="141"/>
      <c r="GI18" s="141"/>
      <c r="GJ18" s="141"/>
      <c r="GK18" s="141"/>
      <c r="GL18" s="141"/>
      <c r="GM18" s="141"/>
      <c r="GN18" s="141"/>
      <c r="GO18" s="141"/>
      <c r="GP18" s="141"/>
      <c r="GQ18" s="141"/>
      <c r="GR18" s="141"/>
      <c r="GS18" s="141"/>
      <c r="GT18" s="141"/>
      <c r="GU18" s="141"/>
      <c r="GV18" s="141"/>
      <c r="GW18" s="141"/>
      <c r="GX18" s="141"/>
      <c r="GY18" s="141"/>
      <c r="GZ18" s="141"/>
      <c r="HA18" s="141"/>
      <c r="HB18" s="141"/>
    </row>
    <row r="19" spans="1:210" s="119" customFormat="1" x14ac:dyDescent="0.2">
      <c r="A19" s="115" t="s">
        <v>136</v>
      </c>
      <c r="B19" s="116"/>
      <c r="C19" s="116"/>
      <c r="D19" s="117"/>
      <c r="E19" s="117"/>
      <c r="F19" s="118"/>
      <c r="G19" s="116"/>
      <c r="H19" s="116"/>
      <c r="I19" s="116"/>
      <c r="J19" s="116"/>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row>
    <row r="20" spans="1:210" s="148" customFormat="1" ht="38.25" x14ac:dyDescent="0.25">
      <c r="A20" s="143" t="s">
        <v>137</v>
      </c>
      <c r="B20" s="144"/>
      <c r="C20" s="289" t="s">
        <v>521</v>
      </c>
      <c r="D20" s="145"/>
      <c r="E20" s="144"/>
      <c r="F20" s="146"/>
      <c r="G20" s="144"/>
      <c r="H20" s="144"/>
      <c r="I20" s="144"/>
      <c r="J20" s="144"/>
      <c r="K20" s="145"/>
      <c r="L20" s="145"/>
      <c r="M20" s="147"/>
      <c r="N20" s="145"/>
      <c r="P20" s="149"/>
      <c r="Q20" s="145"/>
      <c r="R20" s="145"/>
      <c r="T20" s="145"/>
      <c r="U20" s="145"/>
      <c r="V20" s="145"/>
      <c r="W20" s="145"/>
      <c r="X20" s="145"/>
      <c r="Y20" s="145"/>
      <c r="Z20" s="145"/>
      <c r="AA20" s="149"/>
      <c r="AB20" s="149"/>
      <c r="AC20" s="149"/>
      <c r="AD20" s="149"/>
      <c r="AE20" s="149"/>
      <c r="AF20" s="149"/>
      <c r="AG20" s="149"/>
      <c r="AH20" s="149"/>
      <c r="AI20" s="149"/>
      <c r="AJ20" s="149"/>
      <c r="AK20" s="149"/>
      <c r="AL20" s="149"/>
      <c r="AM20" s="149"/>
      <c r="AN20" s="149"/>
      <c r="AO20" s="149"/>
      <c r="AP20" s="149"/>
      <c r="AQ20" s="149"/>
      <c r="AR20" s="149"/>
      <c r="AS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X20" s="149"/>
      <c r="BY20" s="149"/>
      <c r="BZ20" s="149"/>
      <c r="CA20" s="149"/>
      <c r="CB20" s="149"/>
      <c r="CC20" s="149"/>
      <c r="CD20" s="149"/>
      <c r="CE20" s="149"/>
      <c r="CF20" s="149"/>
      <c r="CG20" s="149"/>
      <c r="CH20" s="149"/>
      <c r="CI20" s="149"/>
      <c r="CK20" s="149"/>
      <c r="CL20" s="149"/>
      <c r="CN20" s="149"/>
      <c r="CO20" s="149"/>
      <c r="CP20" s="149"/>
      <c r="CQ20" s="149"/>
      <c r="CR20" s="149"/>
      <c r="CS20" s="149"/>
      <c r="CT20" s="149"/>
      <c r="CU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GC20" s="147"/>
      <c r="GE20" s="147"/>
      <c r="GI20" s="147"/>
      <c r="GJ20" s="147"/>
      <c r="GK20" s="147"/>
      <c r="GM20" s="147"/>
      <c r="GN20" s="147"/>
      <c r="GO20" s="147"/>
      <c r="GP20" s="147"/>
      <c r="GQ20" s="147"/>
      <c r="GR20" s="147"/>
      <c r="GS20" s="147"/>
      <c r="GT20" s="147"/>
      <c r="GU20" s="147"/>
      <c r="GV20" s="147"/>
      <c r="GW20" s="147"/>
      <c r="GX20" s="147"/>
      <c r="GY20" s="147"/>
      <c r="GZ20" s="147"/>
      <c r="HA20" s="147"/>
      <c r="HB20" s="147"/>
    </row>
    <row r="21" spans="1:210" s="131" customFormat="1" ht="25.5" x14ac:dyDescent="0.25">
      <c r="A21" s="150" t="s">
        <v>139</v>
      </c>
      <c r="B21" s="151"/>
      <c r="C21" s="151"/>
      <c r="D21" s="152"/>
      <c r="E21" s="151"/>
      <c r="F21" s="153"/>
      <c r="G21" s="151"/>
      <c r="H21" s="151"/>
      <c r="I21" s="151"/>
      <c r="J21" s="151"/>
      <c r="K21" s="152"/>
      <c r="L21" s="152"/>
      <c r="M21" s="154"/>
      <c r="N21" s="152"/>
      <c r="P21" s="155"/>
      <c r="Q21" s="152"/>
      <c r="R21" s="152"/>
      <c r="T21" s="152"/>
      <c r="U21" s="152"/>
      <c r="V21" s="152"/>
      <c r="W21" s="152"/>
      <c r="X21" s="152"/>
      <c r="Y21" s="152"/>
      <c r="Z21" s="152"/>
      <c r="AA21" s="155"/>
      <c r="AB21" s="155"/>
      <c r="AC21" s="155"/>
      <c r="AD21" s="155"/>
      <c r="AE21" s="155"/>
      <c r="AF21" s="155"/>
      <c r="AG21" s="155"/>
      <c r="AH21" s="155"/>
      <c r="AI21" s="155"/>
      <c r="AJ21" s="155"/>
      <c r="AK21" s="155"/>
      <c r="AL21" s="155"/>
      <c r="AM21" s="155"/>
      <c r="AN21" s="155"/>
      <c r="AO21" s="155"/>
      <c r="AP21" s="155"/>
      <c r="AQ21" s="155"/>
      <c r="AR21" s="155"/>
      <c r="AS21" s="155"/>
      <c r="AU21" s="155"/>
      <c r="AV21" s="155"/>
      <c r="AW21" s="155"/>
      <c r="AX21" s="155"/>
      <c r="AY21" s="155"/>
      <c r="AZ21" s="155"/>
      <c r="BA21" s="155"/>
      <c r="BB21" s="155"/>
      <c r="BC21" s="155"/>
      <c r="BD21" s="155"/>
      <c r="BE21" s="155"/>
      <c r="BF21" s="155"/>
      <c r="BG21" s="155"/>
      <c r="BH21" s="155"/>
      <c r="BI21" s="155"/>
      <c r="BJ21" s="155"/>
      <c r="BK21" s="155"/>
      <c r="BL21" s="155"/>
      <c r="BM21" s="155"/>
      <c r="BN21" s="155"/>
      <c r="BO21" s="155"/>
      <c r="BX21" s="155"/>
      <c r="BY21" s="155"/>
      <c r="BZ21" s="155"/>
      <c r="CA21" s="155"/>
      <c r="CB21" s="155"/>
      <c r="CC21" s="155"/>
      <c r="CD21" s="155"/>
      <c r="CE21" s="155"/>
      <c r="CF21" s="155"/>
      <c r="CG21" s="155"/>
      <c r="CH21" s="155"/>
      <c r="CI21" s="155"/>
      <c r="CK21" s="155"/>
      <c r="CL21" s="155"/>
      <c r="CN21" s="155"/>
      <c r="CO21" s="155"/>
      <c r="CP21" s="155"/>
      <c r="CQ21" s="155"/>
      <c r="CR21" s="155"/>
      <c r="CS21" s="155"/>
      <c r="CT21" s="155"/>
      <c r="CU21" s="155"/>
      <c r="CW21" s="155"/>
      <c r="CX21" s="155"/>
      <c r="CY21" s="155"/>
      <c r="CZ21" s="155"/>
      <c r="DA21" s="155"/>
      <c r="DB21" s="155"/>
      <c r="DC21" s="155"/>
      <c r="DD21" s="155"/>
      <c r="DE21" s="155"/>
      <c r="DF21" s="155"/>
      <c r="DG21" s="155"/>
      <c r="DH21" s="155"/>
      <c r="DI21" s="155"/>
      <c r="DJ21" s="155"/>
      <c r="DK21" s="155"/>
      <c r="DL21" s="155"/>
      <c r="DM21" s="155"/>
      <c r="DN21" s="155"/>
      <c r="DO21" s="155"/>
      <c r="DP21" s="155"/>
      <c r="DQ21" s="155"/>
      <c r="DR21" s="155"/>
      <c r="DS21" s="155"/>
      <c r="DT21" s="155"/>
      <c r="GC21" s="154"/>
      <c r="GE21" s="154"/>
      <c r="GI21" s="154"/>
      <c r="GJ21" s="154"/>
      <c r="GK21" s="154"/>
      <c r="GM21" s="154"/>
      <c r="GN21" s="154"/>
      <c r="GO21" s="154"/>
      <c r="GP21" s="154"/>
      <c r="GQ21" s="154"/>
      <c r="GR21" s="154"/>
      <c r="GS21" s="154"/>
      <c r="GT21" s="154"/>
      <c r="GU21" s="154"/>
      <c r="GV21" s="154"/>
      <c r="GW21" s="154"/>
      <c r="GX21" s="154"/>
      <c r="GY21" s="154"/>
      <c r="GZ21" s="154"/>
      <c r="HA21" s="154"/>
      <c r="HB21" s="154"/>
    </row>
    <row r="22" spans="1:210" s="127" customFormat="1" x14ac:dyDescent="0.2">
      <c r="A22" s="123" t="s">
        <v>140</v>
      </c>
      <c r="B22" s="124"/>
      <c r="C22" s="124"/>
      <c r="D22" s="125"/>
      <c r="E22" s="125"/>
      <c r="F22" s="126"/>
      <c r="G22" s="124"/>
      <c r="H22" s="124"/>
      <c r="I22" s="124"/>
      <c r="J22" s="124"/>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GC22" s="129"/>
      <c r="GD22" s="129"/>
      <c r="GE22" s="129"/>
      <c r="GF22" s="129"/>
      <c r="GG22" s="129"/>
      <c r="GH22" s="129"/>
      <c r="GI22" s="129"/>
      <c r="GJ22" s="129"/>
      <c r="GK22" s="129"/>
      <c r="GL22" s="129"/>
      <c r="GM22" s="129"/>
      <c r="GN22" s="129"/>
      <c r="GO22" s="129"/>
      <c r="GP22" s="129"/>
      <c r="GQ22" s="129"/>
      <c r="GR22" s="129"/>
      <c r="GS22" s="129"/>
      <c r="GT22" s="129"/>
      <c r="GU22" s="129"/>
      <c r="GV22" s="129"/>
      <c r="GW22" s="129"/>
      <c r="GX22" s="129"/>
      <c r="GY22" s="129"/>
      <c r="GZ22" s="129"/>
      <c r="HA22" s="129"/>
      <c r="HB22" s="129"/>
    </row>
    <row r="23" spans="1:210" s="140" customFormat="1" ht="25.5" x14ac:dyDescent="0.2">
      <c r="A23" s="123" t="s">
        <v>141</v>
      </c>
      <c r="B23" s="137"/>
      <c r="C23" s="137"/>
      <c r="D23" s="137"/>
      <c r="E23" s="138"/>
      <c r="F23" s="139"/>
      <c r="G23" s="124"/>
      <c r="H23" s="137"/>
      <c r="I23" s="137"/>
      <c r="J23" s="137"/>
      <c r="K23" s="125"/>
      <c r="L23" s="138"/>
      <c r="M23" s="124"/>
      <c r="N23" s="138"/>
      <c r="O23" s="138"/>
      <c r="P23" s="138"/>
      <c r="Q23" s="137"/>
      <c r="R23" s="138"/>
      <c r="S23" s="137"/>
      <c r="T23" s="138"/>
      <c r="U23" s="138"/>
      <c r="V23" s="138"/>
      <c r="W23" s="138"/>
      <c r="X23" s="137"/>
      <c r="Y23" s="138"/>
      <c r="Z23" s="138"/>
      <c r="AA23" s="138"/>
      <c r="AB23" s="138"/>
      <c r="AC23" s="138"/>
      <c r="AD23" s="138"/>
      <c r="AE23" s="138"/>
      <c r="AF23" s="138"/>
      <c r="AG23" s="138"/>
      <c r="AH23" s="138"/>
      <c r="AI23" s="138"/>
      <c r="GC23" s="141"/>
      <c r="GD23" s="141"/>
      <c r="GE23" s="141"/>
      <c r="GF23" s="141"/>
      <c r="GG23" s="141"/>
      <c r="GH23" s="141"/>
      <c r="GI23" s="141"/>
      <c r="GJ23" s="141"/>
      <c r="GK23" s="141"/>
      <c r="GL23" s="141"/>
      <c r="GM23" s="141"/>
      <c r="GN23" s="141"/>
      <c r="GO23" s="141"/>
      <c r="GP23" s="141"/>
      <c r="GQ23" s="141"/>
      <c r="GR23" s="141"/>
      <c r="GS23" s="141"/>
      <c r="GT23" s="141"/>
      <c r="GU23" s="141"/>
      <c r="GV23" s="141"/>
      <c r="GW23" s="141"/>
      <c r="GX23" s="141"/>
      <c r="GY23" s="141"/>
      <c r="GZ23" s="141"/>
      <c r="HA23" s="141"/>
      <c r="HB23" s="141"/>
    </row>
    <row r="24" spans="1:210" s="134" customFormat="1" ht="25.5" x14ac:dyDescent="0.2">
      <c r="A24" s="115" t="s">
        <v>142</v>
      </c>
      <c r="B24" s="131"/>
      <c r="C24" s="116"/>
      <c r="D24" s="117"/>
      <c r="E24" s="132"/>
      <c r="F24" s="133"/>
      <c r="G24" s="116"/>
      <c r="H24" s="131"/>
      <c r="I24" s="131"/>
      <c r="J24" s="131"/>
      <c r="K24" s="117"/>
      <c r="L24" s="132"/>
      <c r="M24" s="116"/>
      <c r="N24" s="132"/>
      <c r="O24" s="132"/>
      <c r="P24" s="132"/>
      <c r="Q24" s="117"/>
      <c r="R24" s="132"/>
      <c r="S24" s="116"/>
      <c r="T24" s="132"/>
      <c r="U24" s="132"/>
      <c r="V24" s="132"/>
      <c r="W24" s="132"/>
      <c r="X24" s="132"/>
      <c r="Y24" s="132"/>
      <c r="Z24" s="132"/>
      <c r="AA24" s="132"/>
      <c r="AB24" s="132"/>
      <c r="AC24" s="132"/>
      <c r="AD24" s="132"/>
      <c r="AE24" s="132"/>
      <c r="AF24" s="132"/>
      <c r="AG24" s="132"/>
      <c r="AH24" s="132"/>
      <c r="AI24" s="132"/>
      <c r="GC24" s="135"/>
      <c r="GD24" s="135"/>
      <c r="GE24" s="135"/>
      <c r="GF24" s="135"/>
      <c r="GG24" s="135"/>
      <c r="GH24" s="135"/>
      <c r="GI24" s="135"/>
      <c r="GJ24" s="135"/>
      <c r="GK24" s="135"/>
      <c r="GL24" s="135"/>
      <c r="GM24" s="135"/>
      <c r="GN24" s="135"/>
      <c r="GO24" s="135"/>
      <c r="GP24" s="135"/>
      <c r="GQ24" s="135"/>
      <c r="GR24" s="135"/>
      <c r="GS24" s="135"/>
      <c r="GT24" s="135"/>
      <c r="GU24" s="135"/>
      <c r="GV24" s="135"/>
      <c r="GW24" s="135"/>
      <c r="GX24" s="135"/>
      <c r="GY24" s="135"/>
      <c r="GZ24" s="135"/>
      <c r="HA24" s="135"/>
      <c r="HB24" s="135"/>
    </row>
    <row r="25" spans="1:210" s="119" customFormat="1" x14ac:dyDescent="0.2">
      <c r="A25" s="115" t="s">
        <v>143</v>
      </c>
      <c r="B25" s="116"/>
      <c r="C25" s="116"/>
      <c r="D25" s="116"/>
      <c r="E25" s="117"/>
      <c r="F25" s="118"/>
      <c r="G25" s="116"/>
      <c r="H25" s="116"/>
      <c r="I25" s="116"/>
      <c r="J25" s="116"/>
      <c r="K25" s="117"/>
      <c r="L25" s="117"/>
      <c r="M25" s="116"/>
      <c r="N25" s="117"/>
      <c r="O25" s="117"/>
      <c r="P25" s="117"/>
      <c r="Q25" s="116"/>
      <c r="R25" s="117"/>
      <c r="S25" s="116"/>
      <c r="T25" s="117"/>
      <c r="U25" s="117"/>
      <c r="V25" s="117"/>
      <c r="W25" s="117"/>
      <c r="X25" s="117"/>
      <c r="Y25" s="117"/>
      <c r="Z25" s="117"/>
      <c r="AA25" s="117"/>
      <c r="AB25" s="117"/>
      <c r="AC25" s="117"/>
      <c r="AD25" s="117"/>
      <c r="AE25" s="117"/>
      <c r="AF25" s="117"/>
      <c r="AG25" s="117"/>
      <c r="AH25" s="117"/>
      <c r="AI25" s="117"/>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row>
    <row r="26" spans="1:210" s="127" customFormat="1" ht="103.5" customHeight="1" x14ac:dyDescent="0.2">
      <c r="A26" s="128" t="s">
        <v>144</v>
      </c>
      <c r="B26" s="124" t="s">
        <v>496</v>
      </c>
      <c r="C26" s="124" t="s">
        <v>522</v>
      </c>
      <c r="D26" s="124"/>
      <c r="E26" s="124"/>
      <c r="F26" s="156"/>
      <c r="G26" s="124"/>
      <c r="H26" s="124"/>
      <c r="I26" s="124"/>
      <c r="J26" s="124"/>
      <c r="K26" s="157"/>
      <c r="L26" s="124"/>
      <c r="M26" s="124"/>
      <c r="N26" s="124"/>
      <c r="O26" s="124"/>
      <c r="P26" s="124"/>
      <c r="Q26" s="124"/>
      <c r="R26" s="124"/>
      <c r="S26" s="124"/>
      <c r="T26" s="124"/>
      <c r="U26" s="124"/>
      <c r="V26" s="124"/>
      <c r="W26" s="124"/>
      <c r="X26" s="124"/>
      <c r="Y26" s="124"/>
      <c r="Z26" s="124"/>
      <c r="AA26" s="158"/>
      <c r="AB26" s="158"/>
      <c r="AC26" s="158"/>
      <c r="AD26" s="124"/>
      <c r="AE26" s="158"/>
      <c r="AF26" s="158"/>
      <c r="AG26" s="158"/>
      <c r="AH26" s="158"/>
      <c r="AI26" s="158"/>
      <c r="AJ26" s="128"/>
      <c r="AK26" s="159"/>
      <c r="AL26" s="159"/>
      <c r="AM26" s="159"/>
      <c r="AN26" s="159"/>
      <c r="AO26" s="159"/>
      <c r="AP26" s="159"/>
      <c r="AQ26" s="159"/>
      <c r="AR26" s="159"/>
      <c r="AS26" s="159"/>
      <c r="AU26" s="128"/>
      <c r="AV26" s="128"/>
      <c r="AW26" s="128"/>
      <c r="AX26" s="128"/>
      <c r="BL26" s="159"/>
      <c r="DS26" s="128"/>
      <c r="DT26" s="128"/>
      <c r="GC26" s="129"/>
      <c r="GD26" s="129"/>
      <c r="GE26" s="129"/>
      <c r="GF26" s="129"/>
      <c r="GG26" s="129"/>
      <c r="GH26" s="129"/>
      <c r="GI26" s="129"/>
      <c r="GJ26" s="129"/>
      <c r="GK26" s="130"/>
      <c r="GL26" s="129"/>
      <c r="GM26" s="129"/>
      <c r="GN26" s="129"/>
      <c r="GO26" s="129"/>
      <c r="GP26" s="129"/>
      <c r="GQ26" s="129"/>
      <c r="GR26" s="129"/>
      <c r="GS26" s="129"/>
      <c r="GT26" s="129"/>
      <c r="GU26" s="129"/>
      <c r="GV26" s="129"/>
      <c r="GW26" s="129"/>
      <c r="GX26" s="129"/>
      <c r="GY26" s="129"/>
      <c r="GZ26" s="129"/>
      <c r="HA26" s="160"/>
      <c r="HB26" s="160"/>
    </row>
    <row r="27" spans="1:210" s="127" customFormat="1" x14ac:dyDescent="0.25">
      <c r="A27" s="123" t="s">
        <v>145</v>
      </c>
      <c r="B27" s="124"/>
      <c r="C27" s="124"/>
      <c r="D27" s="125"/>
      <c r="E27" s="125"/>
      <c r="F27" s="126"/>
      <c r="G27" s="124"/>
      <c r="H27" s="124"/>
      <c r="I27" s="124"/>
      <c r="J27" s="124"/>
      <c r="K27" s="125"/>
      <c r="L27" s="125"/>
      <c r="M27" s="125"/>
      <c r="N27" s="125"/>
      <c r="O27" s="125"/>
      <c r="P27" s="125"/>
      <c r="Q27" s="125"/>
      <c r="R27" s="125"/>
      <c r="S27" s="124"/>
      <c r="T27" s="125"/>
      <c r="U27" s="125"/>
      <c r="V27" s="125"/>
      <c r="W27" s="125"/>
      <c r="X27" s="124"/>
      <c r="Y27" s="125"/>
      <c r="Z27" s="125"/>
      <c r="AA27" s="125"/>
      <c r="AB27" s="125"/>
      <c r="AC27" s="125"/>
      <c r="AD27" s="125"/>
      <c r="AE27" s="125"/>
      <c r="AF27" s="125"/>
      <c r="AG27" s="125"/>
      <c r="AH27" s="125"/>
      <c r="AI27" s="125"/>
    </row>
    <row r="28" spans="1:210" s="161" customFormat="1" ht="12.75" customHeight="1" x14ac:dyDescent="0.25">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row>
    <row r="29" spans="1:210" s="161" customFormat="1" ht="12.75" customHeight="1" x14ac:dyDescent="0.25">
      <c r="B29" s="162"/>
      <c r="C29" s="162"/>
      <c r="D29" s="162"/>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row>
    <row r="30" spans="1:210" s="161" customFormat="1" ht="12.75" customHeight="1" x14ac:dyDescent="0.25">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row>
    <row r="31" spans="1:210" s="161" customFormat="1" ht="12.75" customHeight="1" x14ac:dyDescent="0.25">
      <c r="B31" s="162"/>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row>
    <row r="32" spans="1:210" s="161" customFormat="1" ht="12.75" customHeight="1" x14ac:dyDescent="0.25">
      <c r="B32" s="162"/>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row>
    <row r="33" spans="2:35" s="161" customFormat="1" ht="12.75" customHeight="1" x14ac:dyDescent="0.25">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row>
    <row r="34" spans="2:35" s="161" customFormat="1" ht="12.75" customHeight="1" x14ac:dyDescent="0.25">
      <c r="B34" s="162"/>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162"/>
    </row>
    <row r="35" spans="2:35" s="161" customFormat="1" ht="12.75" customHeight="1" x14ac:dyDescent="0.25">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row>
    <row r="36" spans="2:35" s="161" customFormat="1" ht="12.75" customHeight="1" x14ac:dyDescent="0.25">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row>
    <row r="37" spans="2:35" s="161" customFormat="1" ht="12.75" customHeight="1" x14ac:dyDescent="0.25">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row>
    <row r="38" spans="2:35" s="161" customFormat="1" ht="12.75" customHeight="1" x14ac:dyDescent="0.25">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row>
    <row r="39" spans="2:35" s="161" customFormat="1" ht="12.75" customHeight="1" x14ac:dyDescent="0.25">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row>
    <row r="40" spans="2:35" s="161" customFormat="1" ht="12.75" customHeight="1" x14ac:dyDescent="0.25">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row>
    <row r="50" spans="1:35" ht="12.75" customHeight="1" x14ac:dyDescent="0.2">
      <c r="A50" s="163" t="s">
        <v>146</v>
      </c>
    </row>
    <row r="51" spans="1:35" s="166" customFormat="1" ht="12.75" customHeight="1" x14ac:dyDescent="0.25">
      <c r="B51" s="167" t="s">
        <v>147</v>
      </c>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row>
    <row r="52" spans="1:35" ht="12.75" customHeight="1" x14ac:dyDescent="0.2">
      <c r="B52" s="168" t="s">
        <v>80</v>
      </c>
    </row>
    <row r="53" spans="1:35" ht="12.75" customHeight="1" x14ac:dyDescent="0.2">
      <c r="B53" s="169" t="s">
        <v>148</v>
      </c>
    </row>
    <row r="54" spans="1:35" ht="12.75" customHeight="1" x14ac:dyDescent="0.2">
      <c r="B54" s="169" t="s">
        <v>149</v>
      </c>
    </row>
    <row r="55" spans="1:35" ht="12.75" customHeight="1" x14ac:dyDescent="0.2">
      <c r="B55" s="169" t="s">
        <v>150</v>
      </c>
    </row>
    <row r="56" spans="1:35" ht="12.75" customHeight="1" x14ac:dyDescent="0.2">
      <c r="B56" s="169" t="s">
        <v>151</v>
      </c>
    </row>
    <row r="57" spans="1:35" ht="12.75" customHeight="1" x14ac:dyDescent="0.2">
      <c r="B57" s="169" t="s">
        <v>152</v>
      </c>
    </row>
    <row r="58" spans="1:35" ht="12.75" customHeight="1" x14ac:dyDescent="0.2">
      <c r="B58" s="169" t="s">
        <v>153</v>
      </c>
    </row>
    <row r="59" spans="1:35" ht="12.75" customHeight="1" x14ac:dyDescent="0.2">
      <c r="B59" s="169" t="s">
        <v>154</v>
      </c>
    </row>
    <row r="60" spans="1:35" ht="12.75" customHeight="1" x14ac:dyDescent="0.2">
      <c r="B60" s="169" t="s">
        <v>155</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0"/>
  <sheetViews>
    <sheetView workbookViewId="0">
      <selection sqref="A1:K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54" t="s">
        <v>18</v>
      </c>
      <c r="B1" s="354"/>
      <c r="C1" s="354"/>
      <c r="D1" s="354"/>
      <c r="E1" s="354"/>
      <c r="F1" s="354"/>
      <c r="G1" s="354"/>
      <c r="H1" s="354"/>
      <c r="I1" s="354"/>
      <c r="J1" s="354"/>
      <c r="K1" s="354"/>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70" t="s">
        <v>156</v>
      </c>
      <c r="C2" s="171"/>
      <c r="D2" s="171"/>
      <c r="E2" s="171"/>
      <c r="F2" s="171"/>
      <c r="G2" s="171"/>
      <c r="H2" s="171"/>
    </row>
    <row r="3" spans="1:39" s="169" customFormat="1" ht="40.5" customHeight="1" x14ac:dyDescent="0.2">
      <c r="B3" s="172" t="s">
        <v>157</v>
      </c>
      <c r="C3" s="173" t="s">
        <v>158</v>
      </c>
      <c r="D3" s="173" t="s">
        <v>159</v>
      </c>
      <c r="E3" s="173" t="s">
        <v>89</v>
      </c>
      <c r="F3" s="173" t="s">
        <v>160</v>
      </c>
      <c r="G3" s="173" t="s">
        <v>161</v>
      </c>
      <c r="H3" s="173" t="s">
        <v>162</v>
      </c>
      <c r="I3" s="174" t="s">
        <v>17</v>
      </c>
      <c r="J3" s="173" t="s">
        <v>163</v>
      </c>
      <c r="K3" s="173" t="s">
        <v>164</v>
      </c>
    </row>
    <row r="4" spans="1:39" s="169" customFormat="1" x14ac:dyDescent="0.2">
      <c r="B4" s="65" t="s">
        <v>441</v>
      </c>
      <c r="C4" s="49">
        <v>1</v>
      </c>
      <c r="D4" s="175">
        <v>2</v>
      </c>
      <c r="E4" s="175">
        <v>2</v>
      </c>
      <c r="F4" s="175">
        <v>1</v>
      </c>
      <c r="G4" s="175">
        <v>1</v>
      </c>
      <c r="H4" s="176">
        <v>1</v>
      </c>
      <c r="I4" s="177" t="str">
        <f t="shared" ref="I4:I6" si="0">IF(D4&lt;&gt;"",D4&amp;","&amp;E4&amp;","&amp;F4&amp;","&amp;G4&amp;","&amp;H4,"0,0,0,0,0")</f>
        <v>2,2,1,1,1</v>
      </c>
      <c r="J4" s="178" t="str">
        <f>IF(MAX(D4:H4)&gt;=5, "Requirements not met", "Requirements met")</f>
        <v>Requirements met</v>
      </c>
      <c r="K4" s="179" t="str">
        <f>IF(MAX(D4:H4)&gt;=5, "Not OK", "OK")</f>
        <v>OK</v>
      </c>
    </row>
    <row r="5" spans="1:39" s="169" customFormat="1" x14ac:dyDescent="0.2">
      <c r="B5" s="65" t="s">
        <v>252</v>
      </c>
      <c r="C5" s="49">
        <v>1</v>
      </c>
      <c r="D5" s="175">
        <v>2</v>
      </c>
      <c r="E5" s="175">
        <v>2</v>
      </c>
      <c r="F5" s="175">
        <v>1</v>
      </c>
      <c r="G5" s="175">
        <v>1</v>
      </c>
      <c r="H5" s="176">
        <v>1</v>
      </c>
      <c r="I5" s="177" t="str">
        <f t="shared" si="0"/>
        <v>2,2,1,1,1</v>
      </c>
      <c r="J5" s="178" t="str">
        <f>IF(MAX(D5:H5)&gt;=5, "Requirements not met", "Requirements met")</f>
        <v>Requirements met</v>
      </c>
      <c r="K5" s="179" t="str">
        <f>IF(MAX(D5:H5)&gt;=5, "Not OK", "OK")</f>
        <v>OK</v>
      </c>
    </row>
    <row r="6" spans="1:39" s="169" customFormat="1" x14ac:dyDescent="0.2">
      <c r="B6" s="65" t="s">
        <v>492</v>
      </c>
      <c r="C6" s="49">
        <v>1</v>
      </c>
      <c r="D6" s="175">
        <v>2</v>
      </c>
      <c r="E6" s="175">
        <v>2</v>
      </c>
      <c r="F6" s="175">
        <v>1</v>
      </c>
      <c r="G6" s="175">
        <v>1</v>
      </c>
      <c r="H6" s="176">
        <v>1</v>
      </c>
      <c r="I6" s="177" t="str">
        <f t="shared" si="0"/>
        <v>2,2,1,1,1</v>
      </c>
      <c r="J6" s="178" t="str">
        <f>IF(MAX(D6:H6)&gt;=5, "Requirements not met", "Requirements met")</f>
        <v>Requirements met</v>
      </c>
      <c r="K6" s="179" t="str">
        <f>IF(MAX(D6:H6)&gt;=5, "Not OK", "OK")</f>
        <v>OK</v>
      </c>
    </row>
    <row r="7" spans="1:39" s="169" customFormat="1" x14ac:dyDescent="0.2">
      <c r="B7" s="65" t="s">
        <v>332</v>
      </c>
      <c r="C7" s="49">
        <v>1</v>
      </c>
      <c r="D7" s="175">
        <v>2</v>
      </c>
      <c r="E7" s="175">
        <v>2</v>
      </c>
      <c r="F7" s="175">
        <v>1</v>
      </c>
      <c r="G7" s="175">
        <v>1</v>
      </c>
      <c r="H7" s="176">
        <v>1</v>
      </c>
      <c r="I7" s="177" t="str">
        <f t="shared" ref="I7:I9" si="1">IF(D7&lt;&gt;"",D7&amp;","&amp;E7&amp;","&amp;F7&amp;","&amp;G7&amp;","&amp;H7,"0,0,0,0,0")</f>
        <v>2,2,1,1,1</v>
      </c>
      <c r="J7" s="178" t="str">
        <f t="shared" ref="J7:J9" si="2">IF(MAX(D7:H7)&gt;=5, "Requirements not met", "Requirements met")</f>
        <v>Requirements met</v>
      </c>
      <c r="K7" s="179" t="str">
        <f t="shared" ref="K7:K9" si="3">IF(MAX(D7:H7)&gt;=5, "Not OK", "OK")</f>
        <v>OK</v>
      </c>
    </row>
    <row r="8" spans="1:39" s="169" customFormat="1" x14ac:dyDescent="0.2">
      <c r="B8" s="65" t="s">
        <v>367</v>
      </c>
      <c r="C8" s="49">
        <v>1</v>
      </c>
      <c r="D8" s="175">
        <v>2</v>
      </c>
      <c r="E8" s="175">
        <v>2</v>
      </c>
      <c r="F8" s="175">
        <v>1</v>
      </c>
      <c r="G8" s="175">
        <v>1</v>
      </c>
      <c r="H8" s="176">
        <v>1</v>
      </c>
      <c r="I8" s="177" t="str">
        <f t="shared" si="1"/>
        <v>2,2,1,1,1</v>
      </c>
      <c r="J8" s="178" t="str">
        <f t="shared" si="2"/>
        <v>Requirements met</v>
      </c>
      <c r="K8" s="179" t="str">
        <f t="shared" si="3"/>
        <v>OK</v>
      </c>
    </row>
    <row r="9" spans="1:39" s="169" customFormat="1" x14ac:dyDescent="0.2">
      <c r="B9" s="65" t="s">
        <v>228</v>
      </c>
      <c r="C9" s="49">
        <v>1</v>
      </c>
      <c r="D9" s="175">
        <v>2</v>
      </c>
      <c r="E9" s="175">
        <v>2</v>
      </c>
      <c r="F9" s="175">
        <v>1</v>
      </c>
      <c r="G9" s="175">
        <v>1</v>
      </c>
      <c r="H9" s="176">
        <v>1</v>
      </c>
      <c r="I9" s="177" t="str">
        <f t="shared" si="1"/>
        <v>2,2,1,1,1</v>
      </c>
      <c r="J9" s="178" t="str">
        <f t="shared" si="2"/>
        <v>Requirements met</v>
      </c>
      <c r="K9" s="179" t="str">
        <f t="shared" si="3"/>
        <v>OK</v>
      </c>
    </row>
    <row r="10" spans="1:39" s="169" customFormat="1" x14ac:dyDescent="0.2">
      <c r="B10" s="67"/>
      <c r="C10" s="180"/>
      <c r="D10" s="175"/>
      <c r="E10" s="175"/>
      <c r="F10" s="175"/>
      <c r="G10" s="175"/>
      <c r="H10" s="176"/>
      <c r="I10" s="177" t="str">
        <f>IF(D10&lt;&gt;"",D10&amp;","&amp;E10&amp;","&amp;F10&amp;","&amp;G10&amp;","&amp;H10,"0,0,0,0,0")</f>
        <v>0,0,0,0,0</v>
      </c>
      <c r="J10" s="178" t="str">
        <f>IF(MAX(D10:H10)&gt;=5, "Requirements not met", "Requirements met")</f>
        <v>Requirements met</v>
      </c>
      <c r="K10" s="179" t="str">
        <f>IF(MAX(D10:H10)&gt;=5, "Not OK", "OK")</f>
        <v>OK</v>
      </c>
    </row>
    <row r="11" spans="1:39" s="169" customFormat="1" ht="12.75" customHeight="1" x14ac:dyDescent="0.2">
      <c r="B11" s="181" t="s">
        <v>74</v>
      </c>
      <c r="C11" s="182"/>
      <c r="D11" s="182"/>
      <c r="E11" s="182"/>
      <c r="F11" s="182"/>
      <c r="G11" s="182"/>
      <c r="H11" s="182"/>
      <c r="I11" s="183" t="str">
        <f>MAX(D4:D10)&amp;","&amp;MAX(E4:E10)&amp;","&amp;MAX(F4:F10)&amp;","&amp;MAX(G4:G10)&amp;","&amp;MAX(H4:H10)</f>
        <v>2,2,1,1,1</v>
      </c>
      <c r="J11" s="386"/>
      <c r="K11" s="386"/>
    </row>
    <row r="12" spans="1:39" ht="20.25" x14ac:dyDescent="0.3">
      <c r="B12" s="11"/>
      <c r="C12" s="11"/>
      <c r="D12" s="11"/>
      <c r="E12" s="11"/>
      <c r="F12" s="11"/>
      <c r="G12" s="11"/>
      <c r="H12" s="11"/>
      <c r="I12" s="82"/>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row>
    <row r="13" spans="1:39" ht="20.25" x14ac:dyDescent="0.3">
      <c r="A13" s="170" t="s">
        <v>165</v>
      </c>
      <c r="C13" s="11"/>
      <c r="D13" s="11"/>
      <c r="E13" s="11"/>
      <c r="F13" s="11"/>
      <c r="G13" s="11"/>
      <c r="H13" s="82"/>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row r="14" spans="1:39" s="185" customFormat="1" ht="13.5" thickBot="1" x14ac:dyDescent="0.25">
      <c r="A14" s="184" t="s">
        <v>166</v>
      </c>
    </row>
    <row r="15" spans="1:39" ht="17.25" customHeight="1" thickBot="1" x14ac:dyDescent="0.25">
      <c r="B15" s="387" t="s">
        <v>167</v>
      </c>
      <c r="C15" s="389" t="s">
        <v>168</v>
      </c>
      <c r="D15" s="390"/>
      <c r="E15" s="390"/>
      <c r="F15" s="390"/>
      <c r="G15" s="391"/>
    </row>
    <row r="16" spans="1:39" ht="13.5" thickBot="1" x14ac:dyDescent="0.25">
      <c r="B16" s="388"/>
      <c r="C16" s="186">
        <v>1</v>
      </c>
      <c r="D16" s="186">
        <v>2</v>
      </c>
      <c r="E16" s="186">
        <v>3</v>
      </c>
      <c r="F16" s="186">
        <v>4</v>
      </c>
      <c r="G16" s="186">
        <v>5</v>
      </c>
    </row>
    <row r="17" spans="1:18" ht="72.75" thickBot="1" x14ac:dyDescent="0.25">
      <c r="B17" s="392" t="s">
        <v>169</v>
      </c>
      <c r="C17" s="187" t="s">
        <v>170</v>
      </c>
      <c r="D17" s="187" t="s">
        <v>171</v>
      </c>
      <c r="E17" s="187" t="s">
        <v>172</v>
      </c>
      <c r="F17" s="187" t="s">
        <v>173</v>
      </c>
      <c r="G17" s="187" t="s">
        <v>174</v>
      </c>
    </row>
    <row r="18" spans="1:18" ht="24" customHeight="1" thickBot="1" x14ac:dyDescent="0.25">
      <c r="B18" s="393"/>
      <c r="C18" s="395" t="s">
        <v>175</v>
      </c>
      <c r="D18" s="396"/>
      <c r="E18" s="395" t="s">
        <v>176</v>
      </c>
      <c r="F18" s="397"/>
      <c r="G18" s="396"/>
    </row>
    <row r="19" spans="1:18" ht="36.75" thickBot="1" x14ac:dyDescent="0.25">
      <c r="B19" s="394"/>
      <c r="C19" s="188" t="s">
        <v>177</v>
      </c>
      <c r="D19" s="398" t="s">
        <v>178</v>
      </c>
      <c r="E19" s="399"/>
      <c r="F19" s="400" t="s">
        <v>179</v>
      </c>
      <c r="G19" s="401"/>
    </row>
    <row r="20" spans="1:18" ht="60.75" thickBot="1" x14ac:dyDescent="0.25">
      <c r="B20" s="189" t="s">
        <v>89</v>
      </c>
      <c r="C20" s="187" t="s">
        <v>180</v>
      </c>
      <c r="D20" s="187" t="s">
        <v>181</v>
      </c>
      <c r="E20" s="187" t="s">
        <v>182</v>
      </c>
      <c r="F20" s="187" t="s">
        <v>183</v>
      </c>
      <c r="G20" s="187" t="s">
        <v>184</v>
      </c>
    </row>
    <row r="21" spans="1:18" ht="44.25" customHeight="1" thickBot="1" x14ac:dyDescent="0.25">
      <c r="B21" s="189" t="s">
        <v>160</v>
      </c>
      <c r="C21" s="187" t="s">
        <v>185</v>
      </c>
      <c r="D21" s="187" t="s">
        <v>186</v>
      </c>
      <c r="E21" s="187" t="s">
        <v>187</v>
      </c>
      <c r="F21" s="187" t="s">
        <v>188</v>
      </c>
      <c r="G21" s="187" t="s">
        <v>189</v>
      </c>
    </row>
    <row r="22" spans="1:18" ht="44.25" customHeight="1" thickBot="1" x14ac:dyDescent="0.25">
      <c r="B22" s="189" t="s">
        <v>161</v>
      </c>
      <c r="C22" s="187" t="s">
        <v>190</v>
      </c>
      <c r="D22" s="187" t="s">
        <v>191</v>
      </c>
      <c r="E22" s="187" t="s">
        <v>192</v>
      </c>
      <c r="F22" s="187" t="s">
        <v>193</v>
      </c>
      <c r="G22" s="187" t="s">
        <v>194</v>
      </c>
    </row>
    <row r="23" spans="1:18" ht="44.25" customHeight="1" thickBot="1" x14ac:dyDescent="0.25">
      <c r="B23" s="189" t="s">
        <v>195</v>
      </c>
      <c r="C23" s="187" t="s">
        <v>196</v>
      </c>
      <c r="D23" s="395" t="s">
        <v>197</v>
      </c>
      <c r="E23" s="396"/>
      <c r="F23" s="187" t="s">
        <v>198</v>
      </c>
      <c r="G23" s="187" t="s">
        <v>199</v>
      </c>
    </row>
    <row r="24" spans="1:18" x14ac:dyDescent="0.2">
      <c r="B24" s="190"/>
      <c r="C24" s="191"/>
      <c r="D24" s="191"/>
      <c r="E24" s="191"/>
      <c r="F24" s="191"/>
      <c r="G24" s="191"/>
    </row>
    <row r="25" spans="1:18" customFormat="1" ht="15" x14ac:dyDescent="0.25">
      <c r="A25" s="192" t="s">
        <v>200</v>
      </c>
      <c r="C25" s="193"/>
      <c r="D25" s="193"/>
      <c r="E25" s="193"/>
      <c r="F25" s="193"/>
      <c r="G25" s="193"/>
      <c r="H25" s="193"/>
      <c r="I25" s="193"/>
      <c r="J25" s="193"/>
      <c r="K25" s="193"/>
      <c r="L25" s="193"/>
      <c r="M25" s="193"/>
      <c r="N25" s="193"/>
      <c r="O25" s="193"/>
      <c r="P25" s="193"/>
      <c r="Q25" s="193"/>
      <c r="R25" s="193"/>
    </row>
    <row r="26" spans="1:18" customFormat="1" ht="15" x14ac:dyDescent="0.25">
      <c r="B26" s="194" t="s">
        <v>201</v>
      </c>
      <c r="C26" s="195"/>
      <c r="D26" s="195"/>
      <c r="E26" s="195"/>
      <c r="F26" s="195"/>
      <c r="G26" s="195"/>
      <c r="H26" s="196"/>
      <c r="I26" s="193"/>
      <c r="J26" s="193"/>
      <c r="K26" s="193"/>
      <c r="L26" s="193"/>
      <c r="M26" s="193"/>
      <c r="N26" s="193"/>
      <c r="O26" s="193"/>
      <c r="P26" s="193"/>
      <c r="Q26" s="193"/>
      <c r="R26" s="193"/>
    </row>
    <row r="27" spans="1:18" customFormat="1" ht="65.25" customHeight="1" x14ac:dyDescent="0.25">
      <c r="B27" s="197"/>
      <c r="C27" s="367" t="s">
        <v>202</v>
      </c>
      <c r="D27" s="368"/>
      <c r="E27" s="368"/>
      <c r="F27" s="368"/>
      <c r="G27" s="368"/>
      <c r="H27" s="369"/>
      <c r="N27" s="198"/>
      <c r="O27" s="198"/>
      <c r="P27" s="198"/>
      <c r="Q27" s="198"/>
      <c r="R27" s="198"/>
    </row>
    <row r="28" spans="1:18" customFormat="1" ht="15" x14ac:dyDescent="0.25">
      <c r="B28" s="197"/>
      <c r="C28" s="199" t="s">
        <v>203</v>
      </c>
      <c r="D28" s="200"/>
      <c r="E28" s="200"/>
      <c r="F28" s="200"/>
      <c r="G28" s="200"/>
      <c r="H28" s="201"/>
      <c r="I28" s="193"/>
      <c r="J28" s="193"/>
      <c r="K28" s="193"/>
      <c r="L28" s="193"/>
      <c r="M28" s="193"/>
      <c r="N28" s="193"/>
      <c r="O28" s="193"/>
      <c r="P28" s="193"/>
      <c r="Q28" s="193"/>
      <c r="R28" s="193"/>
    </row>
    <row r="29" spans="1:18" customFormat="1" ht="15" x14ac:dyDescent="0.25">
      <c r="B29" s="197"/>
      <c r="C29" s="202" t="s">
        <v>204</v>
      </c>
      <c r="D29" s="203"/>
      <c r="E29" s="203"/>
      <c r="F29" s="203"/>
      <c r="G29" s="203"/>
      <c r="H29" s="204"/>
      <c r="I29" s="193"/>
      <c r="J29" s="193"/>
      <c r="K29" s="193"/>
      <c r="L29" s="193"/>
      <c r="M29" s="193"/>
      <c r="N29" s="193"/>
      <c r="O29" s="193"/>
      <c r="P29" s="193"/>
      <c r="Q29" s="193"/>
      <c r="R29" s="193"/>
    </row>
    <row r="30" spans="1:18" customFormat="1" ht="15" x14ac:dyDescent="0.25">
      <c r="B30" s="197"/>
      <c r="C30" s="202" t="s">
        <v>205</v>
      </c>
      <c r="D30" s="203"/>
      <c r="E30" s="203"/>
      <c r="F30" s="203"/>
      <c r="G30" s="203"/>
      <c r="H30" s="204"/>
      <c r="I30" s="193"/>
      <c r="J30" s="193"/>
      <c r="K30" s="193"/>
      <c r="L30" s="193"/>
      <c r="M30" s="193"/>
      <c r="N30" s="193"/>
      <c r="O30" s="193"/>
      <c r="P30" s="193"/>
      <c r="Q30" s="193"/>
      <c r="R30" s="193"/>
    </row>
    <row r="31" spans="1:18" customFormat="1" ht="15" x14ac:dyDescent="0.25">
      <c r="B31" s="197"/>
      <c r="C31" s="202" t="s">
        <v>206</v>
      </c>
      <c r="D31" s="203"/>
      <c r="E31" s="203"/>
      <c r="F31" s="203"/>
      <c r="G31" s="203"/>
      <c r="H31" s="204"/>
      <c r="I31" s="193"/>
      <c r="J31" s="193"/>
      <c r="K31" s="193"/>
      <c r="L31" s="193"/>
      <c r="M31" s="193"/>
      <c r="N31" s="193"/>
      <c r="O31" s="193"/>
      <c r="P31" s="193"/>
      <c r="Q31" s="193"/>
      <c r="R31" s="193"/>
    </row>
    <row r="32" spans="1:18" customFormat="1" ht="15" x14ac:dyDescent="0.25">
      <c r="B32" s="197"/>
      <c r="C32" s="202" t="s">
        <v>207</v>
      </c>
      <c r="D32" s="203"/>
      <c r="E32" s="203"/>
      <c r="F32" s="203"/>
      <c r="G32" s="203"/>
      <c r="H32" s="204"/>
      <c r="I32" s="193"/>
      <c r="J32" s="193"/>
      <c r="K32" s="193"/>
      <c r="L32" s="193"/>
      <c r="M32" s="193"/>
      <c r="N32" s="193"/>
      <c r="O32" s="193"/>
      <c r="P32" s="193"/>
      <c r="Q32" s="193"/>
      <c r="R32" s="193"/>
    </row>
    <row r="33" spans="1:18" customFormat="1" ht="41.25" customHeight="1" x14ac:dyDescent="0.25">
      <c r="B33" s="197"/>
      <c r="C33" s="383" t="s">
        <v>208</v>
      </c>
      <c r="D33" s="384"/>
      <c r="E33" s="384"/>
      <c r="F33" s="384"/>
      <c r="G33" s="384"/>
      <c r="H33" s="385"/>
      <c r="N33" s="205"/>
      <c r="O33" s="205"/>
      <c r="P33" s="205"/>
      <c r="Q33" s="193"/>
      <c r="R33" s="193"/>
    </row>
    <row r="34" spans="1:18" customFormat="1" ht="38.25" customHeight="1" x14ac:dyDescent="0.25">
      <c r="B34" s="206"/>
      <c r="C34" s="367" t="s">
        <v>209</v>
      </c>
      <c r="D34" s="368"/>
      <c r="E34" s="368"/>
      <c r="F34" s="368"/>
      <c r="G34" s="368"/>
      <c r="H34" s="369"/>
      <c r="N34" s="198"/>
      <c r="O34" s="198"/>
      <c r="P34" s="198"/>
      <c r="Q34" s="198"/>
      <c r="R34" s="193"/>
    </row>
    <row r="35" spans="1:18" customFormat="1" ht="43.5" customHeight="1" x14ac:dyDescent="0.25">
      <c r="B35" s="367" t="s">
        <v>210</v>
      </c>
      <c r="C35" s="368"/>
      <c r="D35" s="368"/>
      <c r="E35" s="368"/>
      <c r="F35" s="368"/>
      <c r="G35" s="368"/>
      <c r="H35" s="369"/>
      <c r="I35" s="193"/>
      <c r="J35" s="193"/>
      <c r="K35" s="193"/>
      <c r="L35" s="193"/>
      <c r="M35" s="193"/>
      <c r="N35" s="193"/>
      <c r="O35" s="193"/>
      <c r="P35" s="193"/>
      <c r="Q35" s="193"/>
      <c r="R35" s="193"/>
    </row>
    <row r="36" spans="1:18" customFormat="1" ht="49.5" customHeight="1" x14ac:dyDescent="0.25">
      <c r="B36" s="367" t="s">
        <v>211</v>
      </c>
      <c r="C36" s="368"/>
      <c r="D36" s="368"/>
      <c r="E36" s="368"/>
      <c r="F36" s="368"/>
      <c r="G36" s="368"/>
      <c r="H36" s="369"/>
      <c r="I36" s="207"/>
    </row>
    <row r="37" spans="1:18" customFormat="1" ht="46.5" customHeight="1" x14ac:dyDescent="0.25">
      <c r="B37" s="367" t="s">
        <v>212</v>
      </c>
      <c r="C37" s="368"/>
      <c r="D37" s="368"/>
      <c r="E37" s="368"/>
      <c r="F37" s="368"/>
      <c r="G37" s="368"/>
      <c r="H37" s="369"/>
      <c r="I37" s="207"/>
    </row>
    <row r="38" spans="1:18" customFormat="1" ht="30" customHeight="1" x14ac:dyDescent="0.25">
      <c r="B38" s="367" t="s">
        <v>213</v>
      </c>
      <c r="C38" s="368"/>
      <c r="D38" s="368"/>
      <c r="E38" s="368"/>
      <c r="F38" s="368"/>
      <c r="G38" s="368"/>
      <c r="H38" s="369"/>
      <c r="I38" s="207"/>
    </row>
    <row r="39" spans="1:18" customFormat="1" ht="15" customHeight="1" x14ac:dyDescent="0.25">
      <c r="A39" s="208" t="s">
        <v>214</v>
      </c>
      <c r="B39" s="208"/>
      <c r="I39" s="209"/>
    </row>
    <row r="40" spans="1:18" customFormat="1" ht="30" customHeight="1" x14ac:dyDescent="0.25">
      <c r="B40" s="370" t="s">
        <v>215</v>
      </c>
      <c r="C40" s="371"/>
      <c r="D40" s="371"/>
      <c r="E40" s="371"/>
      <c r="F40" s="371"/>
      <c r="G40" s="371"/>
      <c r="H40" s="372"/>
    </row>
    <row r="41" spans="1:18" customFormat="1" ht="12.75" customHeight="1" x14ac:dyDescent="0.25">
      <c r="B41" s="373" t="s">
        <v>216</v>
      </c>
      <c r="C41" s="374"/>
      <c r="D41" s="374"/>
      <c r="E41" s="374"/>
      <c r="F41" s="374"/>
      <c r="G41" s="210"/>
      <c r="H41" s="211"/>
    </row>
    <row r="42" spans="1:18" customFormat="1" ht="29.25" customHeight="1" x14ac:dyDescent="0.25">
      <c r="B42" s="375" t="s">
        <v>217</v>
      </c>
      <c r="C42" s="376"/>
      <c r="D42" s="376"/>
      <c r="E42" s="376"/>
      <c r="F42" s="376"/>
      <c r="G42" s="376"/>
      <c r="H42" s="377"/>
    </row>
    <row r="43" spans="1:18" customFormat="1" ht="15" customHeight="1" x14ac:dyDescent="0.25">
      <c r="B43" s="212" t="s">
        <v>218</v>
      </c>
      <c r="C43" s="210"/>
      <c r="D43" s="210"/>
      <c r="E43" s="210"/>
      <c r="F43" s="210"/>
      <c r="G43" s="210"/>
      <c r="H43" s="211"/>
    </row>
    <row r="44" spans="1:18" customFormat="1" ht="30.75" customHeight="1" x14ac:dyDescent="0.25">
      <c r="B44" s="375" t="s">
        <v>219</v>
      </c>
      <c r="C44" s="376"/>
      <c r="D44" s="376"/>
      <c r="E44" s="376"/>
      <c r="F44" s="376"/>
      <c r="G44" s="376"/>
      <c r="H44" s="377"/>
    </row>
    <row r="45" spans="1:18" customFormat="1" ht="12.75" customHeight="1" x14ac:dyDescent="0.25">
      <c r="B45" s="378" t="s">
        <v>220</v>
      </c>
      <c r="C45" s="379"/>
      <c r="D45" s="379"/>
      <c r="E45" s="379"/>
      <c r="F45" s="379"/>
      <c r="G45" s="379"/>
      <c r="H45" s="211"/>
    </row>
    <row r="46" spans="1:18" customFormat="1" ht="35.25" customHeight="1" x14ac:dyDescent="0.25">
      <c r="B46" s="375" t="s">
        <v>221</v>
      </c>
      <c r="C46" s="376"/>
      <c r="D46" s="376"/>
      <c r="E46" s="376"/>
      <c r="F46" s="376"/>
      <c r="G46" s="376"/>
      <c r="H46" s="377"/>
    </row>
    <row r="47" spans="1:18" customFormat="1" ht="24.75" customHeight="1" x14ac:dyDescent="0.25">
      <c r="B47" s="380" t="s">
        <v>222</v>
      </c>
      <c r="C47" s="381"/>
      <c r="D47" s="381"/>
      <c r="E47" s="381"/>
      <c r="F47" s="381"/>
      <c r="G47" s="381"/>
      <c r="H47" s="382"/>
    </row>
    <row r="48" spans="1:18" customFormat="1" ht="27.75" customHeight="1" x14ac:dyDescent="0.25">
      <c r="B48" s="383" t="s">
        <v>223</v>
      </c>
      <c r="C48" s="384"/>
      <c r="D48" s="384"/>
      <c r="E48" s="384"/>
      <c r="F48" s="384"/>
      <c r="G48" s="384"/>
      <c r="H48" s="385"/>
    </row>
    <row r="49" spans="2:8" customFormat="1" ht="21" customHeight="1" x14ac:dyDescent="0.25">
      <c r="B49" s="367" t="s">
        <v>224</v>
      </c>
      <c r="C49" s="368"/>
      <c r="D49" s="368"/>
      <c r="E49" s="368"/>
      <c r="F49" s="368"/>
      <c r="G49" s="368"/>
      <c r="H49" s="369"/>
    </row>
    <row r="50" spans="2:8" customFormat="1" ht="26.25" customHeight="1" x14ac:dyDescent="0.25">
      <c r="B50" s="366" t="s">
        <v>225</v>
      </c>
      <c r="C50" s="366"/>
      <c r="D50" s="366"/>
      <c r="E50" s="366"/>
      <c r="F50" s="366"/>
      <c r="G50" s="366"/>
      <c r="H50" s="366"/>
    </row>
  </sheetData>
  <mergeCells count="27">
    <mergeCell ref="B36:H36"/>
    <mergeCell ref="A1:K1"/>
    <mergeCell ref="J11:K11"/>
    <mergeCell ref="B15:B16"/>
    <mergeCell ref="C15:G15"/>
    <mergeCell ref="B17:B19"/>
    <mergeCell ref="C18:D18"/>
    <mergeCell ref="E18:G18"/>
    <mergeCell ref="D19:E19"/>
    <mergeCell ref="F19:G19"/>
    <mergeCell ref="D23:E23"/>
    <mergeCell ref="C27:H27"/>
    <mergeCell ref="C33:H33"/>
    <mergeCell ref="C34:H34"/>
    <mergeCell ref="B35:H35"/>
    <mergeCell ref="B50:H50"/>
    <mergeCell ref="B37:H37"/>
    <mergeCell ref="B38:H38"/>
    <mergeCell ref="B40:H40"/>
    <mergeCell ref="B41:F41"/>
    <mergeCell ref="B42:H42"/>
    <mergeCell ref="B44:H44"/>
    <mergeCell ref="B45:G45"/>
    <mergeCell ref="B46:H46"/>
    <mergeCell ref="B47:H47"/>
    <mergeCell ref="B48:H48"/>
    <mergeCell ref="B49:H49"/>
  </mergeCells>
  <conditionalFormatting sqref="J4:K4">
    <cfRule type="expression" dxfId="5" priority="6">
      <formula>MAX(D4:H4)&gt;=5</formula>
    </cfRule>
  </conditionalFormatting>
  <conditionalFormatting sqref="J5:K5">
    <cfRule type="expression" dxfId="4" priority="5">
      <formula>MAX(D5:H5)&gt;=5</formula>
    </cfRule>
  </conditionalFormatting>
  <conditionalFormatting sqref="J6:K6">
    <cfRule type="expression" dxfId="3" priority="4">
      <formula>MAX(D6:H6)&gt;=5</formula>
    </cfRule>
  </conditionalFormatting>
  <conditionalFormatting sqref="J10:K10">
    <cfRule type="expression" dxfId="2" priority="3">
      <formula>MAX(D10:H10)&gt;=5</formula>
    </cfRule>
  </conditionalFormatting>
  <conditionalFormatting sqref="I11">
    <cfRule type="expression" dxfId="1" priority="2">
      <formula>MAX($D$4:$H$10)&gt;=5</formula>
    </cfRule>
  </conditionalFormatting>
  <conditionalFormatting sqref="J7:K9">
    <cfRule type="expression" dxfId="0" priority="1">
      <formula>MAX(D7:H7)&gt;=5</formula>
    </cfRule>
  </conditionalFormatting>
  <pageMargins left="0.7" right="0.7" top="0.75" bottom="0.75" header="0.3" footer="0.3"/>
  <pageSetup paperSize="3" orientation="landscape" r:id="rId1"/>
  <headerFooter>
    <oddFooter>Page &amp;P&amp;R&amp;F</oddFooter>
  </headerFooter>
  <rowBreaks count="1" manualBreakCount="1">
    <brk id="24"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73"/>
  <sheetViews>
    <sheetView workbookViewId="0">
      <selection activeCell="AA38" sqref="AA38"/>
    </sheetView>
  </sheetViews>
  <sheetFormatPr defaultRowHeight="15" x14ac:dyDescent="0.25"/>
  <cols>
    <col min="1" max="1" width="17.42578125" customWidth="1"/>
    <col min="13" max="13" width="20.42578125" bestFit="1" customWidth="1"/>
    <col min="14" max="14" width="13" customWidth="1"/>
    <col min="18" max="18" width="29.7109375" customWidth="1"/>
    <col min="19" max="19" width="17.5703125" customWidth="1"/>
    <col min="20" max="20" width="15.7109375" customWidth="1"/>
    <col min="21" max="21" width="15.85546875" customWidth="1"/>
    <col min="22" max="22" width="16.5703125" customWidth="1"/>
    <col min="25" max="25" width="32.85546875" customWidth="1"/>
    <col min="26" max="26" width="25" customWidth="1"/>
    <col min="27" max="27" width="26" customWidth="1"/>
    <col min="28" max="28" width="24.5703125" customWidth="1"/>
    <col min="31" max="31" width="44.140625" customWidth="1"/>
    <col min="34" max="34" width="15.5703125" customWidth="1"/>
  </cols>
  <sheetData>
    <row r="1" spans="1:35" ht="15.75" thickBot="1" x14ac:dyDescent="0.3">
      <c r="A1" t="s">
        <v>231</v>
      </c>
      <c r="G1" t="s">
        <v>232</v>
      </c>
      <c r="M1" t="s">
        <v>228</v>
      </c>
    </row>
    <row r="2" spans="1:35" ht="25.5" customHeight="1" thickBot="1" x14ac:dyDescent="0.3">
      <c r="A2" s="229" t="s">
        <v>233</v>
      </c>
      <c r="B2" s="402" t="s">
        <v>234</v>
      </c>
      <c r="C2" s="404"/>
      <c r="G2" s="229" t="s">
        <v>235</v>
      </c>
      <c r="H2" s="402" t="s">
        <v>236</v>
      </c>
      <c r="I2" s="403"/>
      <c r="J2" s="404"/>
      <c r="M2" s="229" t="s">
        <v>237</v>
      </c>
      <c r="N2" s="230" t="s">
        <v>238</v>
      </c>
      <c r="Q2" s="231"/>
      <c r="R2" s="230"/>
      <c r="S2" s="402" t="s">
        <v>239</v>
      </c>
      <c r="T2" s="404"/>
      <c r="U2" s="402" t="s">
        <v>240</v>
      </c>
      <c r="V2" s="404"/>
      <c r="Y2" s="431" t="s">
        <v>241</v>
      </c>
      <c r="Z2" s="232" t="s">
        <v>242</v>
      </c>
      <c r="AA2" s="232" t="s">
        <v>243</v>
      </c>
      <c r="AB2" s="233" t="s">
        <v>244</v>
      </c>
      <c r="AE2" s="429" t="s">
        <v>245</v>
      </c>
      <c r="AF2" s="233" t="s">
        <v>246</v>
      </c>
      <c r="AG2" s="233" t="s">
        <v>247</v>
      </c>
      <c r="AH2" s="233" t="s">
        <v>248</v>
      </c>
    </row>
    <row r="3" spans="1:35" ht="25.5" customHeight="1" thickBot="1" x14ac:dyDescent="0.3">
      <c r="A3" s="234" t="s">
        <v>249</v>
      </c>
      <c r="B3" s="402" t="s">
        <v>250</v>
      </c>
      <c r="C3" s="404"/>
      <c r="G3" s="234" t="s">
        <v>251</v>
      </c>
      <c r="H3" s="402" t="s">
        <v>252</v>
      </c>
      <c r="I3" s="403"/>
      <c r="J3" s="404"/>
      <c r="M3" s="235" t="s">
        <v>253</v>
      </c>
      <c r="N3" s="236">
        <v>56.2</v>
      </c>
      <c r="Q3" s="237"/>
      <c r="R3" s="238"/>
      <c r="S3" s="239" t="s">
        <v>254</v>
      </c>
      <c r="T3" s="239" t="s">
        <v>255</v>
      </c>
      <c r="U3" s="239" t="s">
        <v>254</v>
      </c>
      <c r="V3" s="239" t="s">
        <v>255</v>
      </c>
      <c r="Y3" s="432"/>
      <c r="Z3" s="240" t="s">
        <v>246</v>
      </c>
      <c r="AA3" s="240" t="s">
        <v>256</v>
      </c>
      <c r="AB3" s="239" t="s">
        <v>248</v>
      </c>
      <c r="AE3" s="430"/>
      <c r="AF3" s="239" t="s">
        <v>257</v>
      </c>
      <c r="AG3" s="239" t="s">
        <v>243</v>
      </c>
      <c r="AH3" s="239" t="s">
        <v>244</v>
      </c>
    </row>
    <row r="4" spans="1:35" ht="25.5" customHeight="1" thickBot="1" x14ac:dyDescent="0.3">
      <c r="A4" s="234" t="s">
        <v>258</v>
      </c>
      <c r="B4" s="402" t="s">
        <v>259</v>
      </c>
      <c r="C4" s="404"/>
      <c r="G4" s="402" t="s">
        <v>260</v>
      </c>
      <c r="H4" s="403"/>
      <c r="I4" s="403"/>
      <c r="J4" s="404"/>
      <c r="M4" s="235" t="s">
        <v>261</v>
      </c>
      <c r="N4" s="236">
        <v>720</v>
      </c>
      <c r="Q4" s="422" t="s">
        <v>262</v>
      </c>
      <c r="R4" s="241" t="s">
        <v>263</v>
      </c>
      <c r="S4" s="236"/>
      <c r="T4" s="242">
        <v>1618190</v>
      </c>
      <c r="U4" s="236"/>
      <c r="V4" s="242">
        <v>1270620</v>
      </c>
      <c r="Y4" s="243" t="s">
        <v>264</v>
      </c>
      <c r="Z4" s="244">
        <v>9090</v>
      </c>
      <c r="AA4" s="244">
        <v>6050</v>
      </c>
      <c r="AB4" s="245">
        <v>9090</v>
      </c>
      <c r="AE4" s="246" t="s">
        <v>265</v>
      </c>
      <c r="AF4" s="425">
        <v>125556</v>
      </c>
      <c r="AG4" s="425">
        <v>95758</v>
      </c>
      <c r="AH4" s="425">
        <v>222493</v>
      </c>
    </row>
    <row r="5" spans="1:35" ht="25.5" customHeight="1" thickBot="1" x14ac:dyDescent="0.3">
      <c r="A5" s="402" t="s">
        <v>260</v>
      </c>
      <c r="B5" s="403"/>
      <c r="C5" s="404"/>
      <c r="G5" s="427"/>
      <c r="H5" s="428"/>
      <c r="I5" s="239" t="s">
        <v>266</v>
      </c>
      <c r="J5" s="239" t="s">
        <v>267</v>
      </c>
      <c r="M5" s="235" t="s">
        <v>268</v>
      </c>
      <c r="N5" s="236" t="s">
        <v>269</v>
      </c>
      <c r="Q5" s="423"/>
      <c r="R5" s="241" t="s">
        <v>270</v>
      </c>
      <c r="S5" s="236"/>
      <c r="T5" s="236"/>
      <c r="U5" s="236"/>
      <c r="V5" s="242">
        <v>440134</v>
      </c>
      <c r="Y5" s="243" t="s">
        <v>271</v>
      </c>
      <c r="Z5" s="247"/>
      <c r="AA5" s="244">
        <v>3540</v>
      </c>
      <c r="AB5" s="248"/>
      <c r="AE5" s="235" t="s">
        <v>272</v>
      </c>
      <c r="AF5" s="426"/>
      <c r="AG5" s="426"/>
      <c r="AH5" s="426"/>
    </row>
    <row r="6" spans="1:35" ht="39" thickBot="1" x14ac:dyDescent="0.3">
      <c r="A6" s="249"/>
      <c r="B6" s="239" t="s">
        <v>266</v>
      </c>
      <c r="C6" s="239" t="s">
        <v>267</v>
      </c>
      <c r="G6" s="417" t="s">
        <v>273</v>
      </c>
      <c r="H6" s="418"/>
      <c r="I6" s="250">
        <v>8.16</v>
      </c>
      <c r="J6" s="250">
        <v>0</v>
      </c>
      <c r="M6" s="235" t="s">
        <v>268</v>
      </c>
      <c r="N6" s="236" t="s">
        <v>274</v>
      </c>
      <c r="Q6" s="423"/>
      <c r="R6" s="241" t="s">
        <v>275</v>
      </c>
      <c r="S6" s="236"/>
      <c r="T6" s="242">
        <v>1277850</v>
      </c>
      <c r="U6" s="236"/>
      <c r="V6" s="242">
        <v>1003380</v>
      </c>
      <c r="Y6" s="243" t="s">
        <v>276</v>
      </c>
      <c r="Z6" s="244">
        <v>1940</v>
      </c>
      <c r="AA6" s="244">
        <v>1490</v>
      </c>
      <c r="AB6" s="245">
        <v>1940</v>
      </c>
      <c r="AE6" s="235" t="s">
        <v>277</v>
      </c>
      <c r="AF6" s="251">
        <v>0.27</v>
      </c>
      <c r="AG6" s="251">
        <v>-0.03</v>
      </c>
      <c r="AH6" s="250">
        <v>126</v>
      </c>
    </row>
    <row r="7" spans="1:35" ht="26.25" thickBot="1" x14ac:dyDescent="0.3">
      <c r="A7" s="235" t="s">
        <v>273</v>
      </c>
      <c r="B7" s="250">
        <v>25.77</v>
      </c>
      <c r="C7" s="250">
        <v>0</v>
      </c>
      <c r="G7" s="417" t="s">
        <v>278</v>
      </c>
      <c r="H7" s="418"/>
      <c r="I7" s="250">
        <v>3.09</v>
      </c>
      <c r="J7" s="250">
        <v>3.36</v>
      </c>
      <c r="M7" s="235" t="s">
        <v>279</v>
      </c>
      <c r="N7" s="236">
        <v>55.1</v>
      </c>
      <c r="Q7" s="423"/>
      <c r="R7" s="241" t="s">
        <v>280</v>
      </c>
      <c r="S7" s="236"/>
      <c r="T7" s="236"/>
      <c r="U7" s="236"/>
      <c r="V7" s="242">
        <v>430021</v>
      </c>
      <c r="Y7" s="243" t="s">
        <v>281</v>
      </c>
      <c r="Z7" s="244">
        <v>179940</v>
      </c>
      <c r="AA7" s="244">
        <v>171930</v>
      </c>
      <c r="AB7" s="245">
        <v>179940</v>
      </c>
    </row>
    <row r="8" spans="1:35" ht="39" customHeight="1" thickBot="1" x14ac:dyDescent="0.3">
      <c r="A8" s="235" t="s">
        <v>278</v>
      </c>
      <c r="B8" s="250">
        <v>8.19</v>
      </c>
      <c r="C8" s="250">
        <v>11.03</v>
      </c>
      <c r="G8" s="417" t="s">
        <v>282</v>
      </c>
      <c r="H8" s="418"/>
      <c r="I8" s="250">
        <v>73.84</v>
      </c>
      <c r="J8" s="252">
        <v>80.400000000000006</v>
      </c>
      <c r="M8" s="235" t="s">
        <v>283</v>
      </c>
      <c r="N8" s="242">
        <v>43571</v>
      </c>
      <c r="Q8" s="423"/>
      <c r="R8" s="253" t="s">
        <v>284</v>
      </c>
      <c r="S8" s="415">
        <v>31278</v>
      </c>
      <c r="T8" s="415">
        <v>1005840</v>
      </c>
      <c r="U8" s="415">
        <v>29884</v>
      </c>
      <c r="V8" s="415">
        <v>961006</v>
      </c>
      <c r="Y8" s="243" t="s">
        <v>285</v>
      </c>
      <c r="Z8" s="254">
        <v>6600</v>
      </c>
      <c r="AA8" s="254">
        <v>7390</v>
      </c>
      <c r="AB8" s="242">
        <v>6600</v>
      </c>
      <c r="AE8" s="410" t="s">
        <v>286</v>
      </c>
      <c r="AF8" s="411"/>
      <c r="AG8" s="411"/>
      <c r="AH8" s="411"/>
      <c r="AI8" s="412"/>
    </row>
    <row r="9" spans="1:35" ht="40.5" customHeight="1" thickBot="1" x14ac:dyDescent="0.3">
      <c r="A9" s="235" t="s">
        <v>282</v>
      </c>
      <c r="B9" s="250">
        <v>30.34</v>
      </c>
      <c r="C9" s="252">
        <v>40.869999999999997</v>
      </c>
      <c r="G9" s="417" t="s">
        <v>287</v>
      </c>
      <c r="H9" s="418"/>
      <c r="I9" s="250">
        <v>14.86</v>
      </c>
      <c r="J9" s="250">
        <v>16.22</v>
      </c>
      <c r="M9" s="235" t="s">
        <v>288</v>
      </c>
      <c r="N9" s="236">
        <v>26.5</v>
      </c>
      <c r="Q9" s="423"/>
      <c r="R9" s="241" t="s">
        <v>289</v>
      </c>
      <c r="S9" s="416"/>
      <c r="T9" s="416"/>
      <c r="U9" s="416"/>
      <c r="V9" s="416"/>
      <c r="Y9" s="243" t="s">
        <v>290</v>
      </c>
      <c r="Z9" s="254">
        <v>2680</v>
      </c>
      <c r="AA9" s="254">
        <v>1880</v>
      </c>
      <c r="AB9" s="242">
        <v>2680</v>
      </c>
      <c r="AE9" s="255" t="s">
        <v>71</v>
      </c>
      <c r="AF9" s="239" t="s">
        <v>246</v>
      </c>
      <c r="AG9" s="239" t="s">
        <v>247</v>
      </c>
      <c r="AH9" s="240" t="s">
        <v>248</v>
      </c>
      <c r="AI9" s="240" t="s">
        <v>73</v>
      </c>
    </row>
    <row r="10" spans="1:35" ht="26.25" customHeight="1" thickBot="1" x14ac:dyDescent="0.3">
      <c r="A10" s="235" t="s">
        <v>287</v>
      </c>
      <c r="B10" s="250">
        <v>35.700000000000003</v>
      </c>
      <c r="C10" s="250">
        <v>48.09</v>
      </c>
      <c r="G10" s="417" t="s">
        <v>74</v>
      </c>
      <c r="H10" s="418"/>
      <c r="I10" s="250">
        <v>100</v>
      </c>
      <c r="J10" s="250">
        <v>100</v>
      </c>
      <c r="M10" s="235" t="s">
        <v>291</v>
      </c>
      <c r="N10" s="236">
        <v>12.6</v>
      </c>
      <c r="Q10" s="423"/>
      <c r="R10" s="241" t="s">
        <v>292</v>
      </c>
      <c r="S10" s="236"/>
      <c r="T10" s="236">
        <v>0.78700000000000003</v>
      </c>
      <c r="U10" s="236"/>
      <c r="V10" s="236">
        <v>0.67</v>
      </c>
      <c r="Y10" s="243" t="s">
        <v>293</v>
      </c>
      <c r="Z10" s="256">
        <v>310</v>
      </c>
      <c r="AA10" s="256">
        <v>440</v>
      </c>
      <c r="AB10" s="236">
        <v>310</v>
      </c>
      <c r="AE10" s="257" t="s">
        <v>294</v>
      </c>
      <c r="AF10" s="242">
        <v>97300</v>
      </c>
      <c r="AG10" s="242">
        <v>87900</v>
      </c>
      <c r="AH10" s="254">
        <v>57300</v>
      </c>
      <c r="AI10" s="256" t="s">
        <v>295</v>
      </c>
    </row>
    <row r="11" spans="1:35" ht="39" customHeight="1" thickBot="1" x14ac:dyDescent="0.3">
      <c r="A11" s="235" t="s">
        <v>74</v>
      </c>
      <c r="B11" s="250">
        <v>100</v>
      </c>
      <c r="C11" s="250">
        <v>100</v>
      </c>
      <c r="G11" s="417" t="s">
        <v>296</v>
      </c>
      <c r="H11" s="418"/>
      <c r="I11" s="258">
        <v>6438</v>
      </c>
      <c r="J11" s="258">
        <v>7010</v>
      </c>
      <c r="M11" s="235" t="s">
        <v>297</v>
      </c>
      <c r="N11" s="236">
        <v>2</v>
      </c>
      <c r="Q11" s="423"/>
      <c r="R11" s="241" t="s">
        <v>298</v>
      </c>
      <c r="S11" s="242">
        <v>8788</v>
      </c>
      <c r="T11" s="242">
        <v>158326</v>
      </c>
      <c r="U11" s="242">
        <v>9863</v>
      </c>
      <c r="V11" s="242">
        <v>177687</v>
      </c>
      <c r="Y11" s="243" t="s">
        <v>299</v>
      </c>
      <c r="Z11" s="256">
        <v>720</v>
      </c>
      <c r="AA11" s="256">
        <v>750</v>
      </c>
      <c r="AB11" s="236">
        <v>720</v>
      </c>
      <c r="AE11" s="257" t="s">
        <v>300</v>
      </c>
      <c r="AF11" s="242">
        <v>323700</v>
      </c>
      <c r="AG11" s="242">
        <v>324500</v>
      </c>
      <c r="AH11" s="254">
        <v>294900</v>
      </c>
      <c r="AI11" s="256" t="s">
        <v>295</v>
      </c>
    </row>
    <row r="12" spans="1:35" ht="26.25" customHeight="1" thickBot="1" x14ac:dyDescent="0.3">
      <c r="A12" s="235" t="s">
        <v>296</v>
      </c>
      <c r="B12" s="258">
        <v>8564</v>
      </c>
      <c r="C12" s="258">
        <v>11516</v>
      </c>
      <c r="G12" s="417" t="s">
        <v>301</v>
      </c>
      <c r="H12" s="418"/>
      <c r="I12" s="258">
        <v>5836</v>
      </c>
      <c r="J12" s="258">
        <v>6354</v>
      </c>
      <c r="M12" s="235" t="s">
        <v>302</v>
      </c>
      <c r="N12" s="236">
        <v>0.3</v>
      </c>
      <c r="Q12" s="423"/>
      <c r="R12" s="241" t="s">
        <v>303</v>
      </c>
      <c r="S12" s="236">
        <v>159</v>
      </c>
      <c r="T12" s="242">
        <v>5128</v>
      </c>
      <c r="U12" s="236">
        <v>139</v>
      </c>
      <c r="V12" s="242">
        <v>4472</v>
      </c>
      <c r="Y12" s="243" t="s">
        <v>304</v>
      </c>
      <c r="Z12" s="254">
        <v>1070</v>
      </c>
      <c r="AA12" s="254">
        <v>1040</v>
      </c>
      <c r="AB12" s="242">
        <v>1070</v>
      </c>
      <c r="AE12" s="243" t="s">
        <v>74</v>
      </c>
      <c r="AF12" s="259">
        <v>421000</v>
      </c>
      <c r="AG12" s="259">
        <v>412400</v>
      </c>
      <c r="AH12" s="260">
        <v>352200</v>
      </c>
      <c r="AI12" s="256" t="s">
        <v>295</v>
      </c>
    </row>
    <row r="13" spans="1:35" ht="26.25" customHeight="1" thickBot="1" x14ac:dyDescent="0.3">
      <c r="A13" s="235" t="s">
        <v>301</v>
      </c>
      <c r="B13" s="258">
        <v>8252</v>
      </c>
      <c r="C13" s="258">
        <v>11096</v>
      </c>
      <c r="G13" s="419" t="s">
        <v>305</v>
      </c>
      <c r="H13" s="420"/>
      <c r="I13" s="420"/>
      <c r="J13" s="421"/>
      <c r="M13" s="235" t="s">
        <v>306</v>
      </c>
      <c r="N13" s="236">
        <v>0</v>
      </c>
      <c r="Q13" s="423"/>
      <c r="R13" s="241" t="s">
        <v>307</v>
      </c>
      <c r="S13" s="242">
        <v>15000</v>
      </c>
      <c r="T13" s="242">
        <v>434322</v>
      </c>
      <c r="U13" s="242">
        <v>16018</v>
      </c>
      <c r="V13" s="242">
        <v>463785</v>
      </c>
      <c r="Y13" s="243" t="s">
        <v>308</v>
      </c>
      <c r="Z13" s="254">
        <v>51270</v>
      </c>
      <c r="AA13" s="254">
        <v>50200</v>
      </c>
      <c r="AB13" s="242">
        <v>51270</v>
      </c>
      <c r="AE13" s="410" t="s">
        <v>309</v>
      </c>
      <c r="AF13" s="411"/>
      <c r="AG13" s="411"/>
      <c r="AH13" s="411"/>
      <c r="AI13" s="412"/>
    </row>
    <row r="14" spans="1:35" ht="40.5" customHeight="1" thickBot="1" x14ac:dyDescent="0.3">
      <c r="A14" s="402" t="s">
        <v>305</v>
      </c>
      <c r="B14" s="403"/>
      <c r="C14" s="404"/>
      <c r="G14" s="417" t="s">
        <v>273</v>
      </c>
      <c r="H14" s="418"/>
      <c r="I14" s="250">
        <v>8.16</v>
      </c>
      <c r="J14" s="250">
        <v>0</v>
      </c>
      <c r="M14" s="235" t="s">
        <v>310</v>
      </c>
      <c r="N14" s="236">
        <v>201</v>
      </c>
      <c r="Q14" s="423"/>
      <c r="R14" s="241" t="s">
        <v>311</v>
      </c>
      <c r="S14" s="242">
        <v>110661</v>
      </c>
      <c r="T14" s="242">
        <v>3100000</v>
      </c>
      <c r="U14" s="242">
        <v>107091</v>
      </c>
      <c r="V14" s="242">
        <v>3000000</v>
      </c>
      <c r="Y14" s="243" t="s">
        <v>312</v>
      </c>
      <c r="Z14" s="256">
        <v>250</v>
      </c>
      <c r="AA14" s="256">
        <v>230</v>
      </c>
      <c r="AB14" s="236">
        <v>250</v>
      </c>
      <c r="AE14" s="257" t="s">
        <v>313</v>
      </c>
      <c r="AF14" s="236">
        <v>260</v>
      </c>
      <c r="AG14" s="236">
        <v>260</v>
      </c>
      <c r="AH14" s="256">
        <v>240</v>
      </c>
      <c r="AI14" s="256" t="s">
        <v>295</v>
      </c>
    </row>
    <row r="15" spans="1:35" ht="16.5" thickBot="1" x14ac:dyDescent="0.3">
      <c r="A15" s="235" t="s">
        <v>273</v>
      </c>
      <c r="B15" s="250">
        <v>25.77</v>
      </c>
      <c r="C15" s="250">
        <v>0</v>
      </c>
      <c r="G15" s="417" t="s">
        <v>314</v>
      </c>
      <c r="H15" s="418"/>
      <c r="I15" s="250">
        <v>40.01</v>
      </c>
      <c r="J15" s="250">
        <v>43.56</v>
      </c>
      <c r="M15" s="235" t="s">
        <v>315</v>
      </c>
      <c r="N15" s="236">
        <v>320</v>
      </c>
      <c r="Q15" s="423"/>
      <c r="R15" s="241" t="s">
        <v>316</v>
      </c>
      <c r="S15" s="242">
        <v>4197</v>
      </c>
      <c r="T15" s="242">
        <v>121518</v>
      </c>
      <c r="U15" s="242">
        <v>4376</v>
      </c>
      <c r="V15" s="242">
        <v>126713</v>
      </c>
      <c r="Y15" s="243" t="s">
        <v>317</v>
      </c>
      <c r="Z15" s="254">
        <v>68820</v>
      </c>
      <c r="AA15" s="254">
        <v>70050</v>
      </c>
      <c r="AB15" s="236" t="s">
        <v>318</v>
      </c>
      <c r="AE15" s="257" t="s">
        <v>319</v>
      </c>
      <c r="AF15" s="242">
        <v>4510</v>
      </c>
      <c r="AG15" s="242">
        <v>4500</v>
      </c>
      <c r="AH15" s="254">
        <v>3940</v>
      </c>
      <c r="AI15" s="256" t="s">
        <v>295</v>
      </c>
    </row>
    <row r="16" spans="1:35" ht="16.5" thickBot="1" x14ac:dyDescent="0.3">
      <c r="A16" s="235" t="s">
        <v>314</v>
      </c>
      <c r="B16" s="250">
        <v>50.07</v>
      </c>
      <c r="C16" s="250">
        <v>67.45</v>
      </c>
      <c r="G16" s="417" t="s">
        <v>320</v>
      </c>
      <c r="H16" s="418"/>
      <c r="I16" s="250">
        <v>5.54</v>
      </c>
      <c r="J16" s="250">
        <v>6.03</v>
      </c>
      <c r="Q16" s="424"/>
      <c r="R16" s="241" t="s">
        <v>321</v>
      </c>
      <c r="S16" s="242">
        <v>310943</v>
      </c>
      <c r="T16" s="242">
        <v>5596974</v>
      </c>
      <c r="U16" s="242">
        <v>346027</v>
      </c>
      <c r="V16" s="242">
        <v>6228479</v>
      </c>
      <c r="Y16" s="243"/>
      <c r="Z16" s="247"/>
      <c r="AA16" s="247"/>
      <c r="AB16" s="248"/>
      <c r="AE16" s="257" t="s">
        <v>322</v>
      </c>
      <c r="AF16" s="242">
        <v>2600</v>
      </c>
      <c r="AG16" s="242">
        <v>2300</v>
      </c>
      <c r="AH16" s="256">
        <v>0</v>
      </c>
      <c r="AI16" s="256" t="s">
        <v>295</v>
      </c>
    </row>
    <row r="17" spans="1:35" ht="26.25" customHeight="1" thickBot="1" x14ac:dyDescent="0.3">
      <c r="A17" s="235" t="s">
        <v>320</v>
      </c>
      <c r="B17" s="250">
        <v>3.38</v>
      </c>
      <c r="C17" s="250">
        <v>4.5599999999999996</v>
      </c>
      <c r="G17" s="417" t="s">
        <v>323</v>
      </c>
      <c r="H17" s="418"/>
      <c r="I17" s="250">
        <v>0.47</v>
      </c>
      <c r="J17" s="250">
        <v>0.51</v>
      </c>
      <c r="Q17" s="407" t="s">
        <v>324</v>
      </c>
      <c r="R17" s="241" t="s">
        <v>325</v>
      </c>
      <c r="S17" s="242">
        <v>318181</v>
      </c>
      <c r="T17" s="242">
        <v>6543540</v>
      </c>
      <c r="U17" s="242">
        <v>347232</v>
      </c>
      <c r="V17" s="242">
        <v>7113930</v>
      </c>
      <c r="Y17" s="243" t="s">
        <v>326</v>
      </c>
      <c r="Z17" s="244">
        <v>20760</v>
      </c>
      <c r="AA17" s="244">
        <v>20880</v>
      </c>
      <c r="AB17" s="245">
        <v>20760</v>
      </c>
      <c r="AE17" s="257" t="s">
        <v>327</v>
      </c>
      <c r="AF17" s="242">
        <v>4000</v>
      </c>
      <c r="AG17" s="242">
        <v>3710</v>
      </c>
      <c r="AH17" s="256">
        <v>0</v>
      </c>
      <c r="AI17" s="256" t="s">
        <v>295</v>
      </c>
    </row>
    <row r="18" spans="1:35" ht="26.25" thickBot="1" x14ac:dyDescent="0.3">
      <c r="A18" s="235" t="s">
        <v>323</v>
      </c>
      <c r="B18" s="250">
        <v>0.71</v>
      </c>
      <c r="C18" s="250">
        <v>0.96</v>
      </c>
      <c r="G18" s="417" t="s">
        <v>328</v>
      </c>
      <c r="H18" s="418"/>
      <c r="I18" s="250">
        <v>0.46</v>
      </c>
      <c r="J18" s="250">
        <v>0.51</v>
      </c>
      <c r="Q18" s="408"/>
      <c r="R18" s="241" t="s">
        <v>329</v>
      </c>
      <c r="S18" s="242">
        <v>95912</v>
      </c>
      <c r="T18" s="242">
        <v>1183080</v>
      </c>
      <c r="U18" s="242">
        <v>96129</v>
      </c>
      <c r="V18" s="242">
        <v>1185760</v>
      </c>
      <c r="Y18" s="243" t="s">
        <v>330</v>
      </c>
      <c r="Z18" s="244">
        <v>3370</v>
      </c>
      <c r="AA18" s="244">
        <v>2790</v>
      </c>
      <c r="AB18" s="245">
        <v>3370</v>
      </c>
      <c r="AE18" s="257" t="s">
        <v>331</v>
      </c>
      <c r="AF18" s="242">
        <v>4320</v>
      </c>
      <c r="AG18" s="242">
        <v>4260</v>
      </c>
      <c r="AH18" s="254">
        <v>3590</v>
      </c>
      <c r="AI18" s="256" t="s">
        <v>295</v>
      </c>
    </row>
    <row r="19" spans="1:35" ht="16.5" thickBot="1" x14ac:dyDescent="0.3">
      <c r="A19" s="235" t="s">
        <v>328</v>
      </c>
      <c r="B19" s="250">
        <v>0.01</v>
      </c>
      <c r="C19" s="250">
        <v>0.01</v>
      </c>
      <c r="G19" s="417" t="s">
        <v>332</v>
      </c>
      <c r="H19" s="418"/>
      <c r="I19" s="250">
        <v>0.03</v>
      </c>
      <c r="J19" s="250">
        <v>0.03</v>
      </c>
      <c r="Q19" s="408"/>
      <c r="R19" s="241" t="s">
        <v>333</v>
      </c>
      <c r="S19" s="242">
        <v>29317</v>
      </c>
      <c r="T19" s="242">
        <v>936736</v>
      </c>
      <c r="U19" s="242">
        <v>29290</v>
      </c>
      <c r="V19" s="242">
        <v>936698</v>
      </c>
      <c r="Y19" s="243" t="s">
        <v>334</v>
      </c>
      <c r="Z19" s="247">
        <v>440</v>
      </c>
      <c r="AA19" s="247">
        <v>440</v>
      </c>
      <c r="AB19" s="248">
        <v>440</v>
      </c>
      <c r="AE19" s="257" t="s">
        <v>335</v>
      </c>
      <c r="AF19" s="236">
        <v>390</v>
      </c>
      <c r="AG19" s="236">
        <v>390</v>
      </c>
      <c r="AH19" s="256">
        <v>320</v>
      </c>
      <c r="AI19" s="256" t="s">
        <v>295</v>
      </c>
    </row>
    <row r="20" spans="1:35" ht="16.5" thickBot="1" x14ac:dyDescent="0.3">
      <c r="A20" s="235" t="s">
        <v>332</v>
      </c>
      <c r="B20" s="250">
        <v>0.73</v>
      </c>
      <c r="C20" s="250">
        <v>0.98</v>
      </c>
      <c r="G20" s="417" t="s">
        <v>278</v>
      </c>
      <c r="H20" s="418"/>
      <c r="I20" s="250">
        <v>3.09</v>
      </c>
      <c r="J20" s="250">
        <v>3.36</v>
      </c>
      <c r="Q20" s="408"/>
      <c r="R20" s="241" t="s">
        <v>336</v>
      </c>
      <c r="S20" s="236">
        <v>155</v>
      </c>
      <c r="T20" s="242">
        <v>4967</v>
      </c>
      <c r="U20" s="236">
        <v>147</v>
      </c>
      <c r="V20" s="242">
        <v>4712</v>
      </c>
      <c r="Y20" s="235"/>
      <c r="Z20" s="247"/>
      <c r="AA20" s="247"/>
      <c r="AB20" s="248"/>
      <c r="AE20" s="257" t="s">
        <v>337</v>
      </c>
      <c r="AF20" s="242">
        <v>2230</v>
      </c>
      <c r="AG20" s="242">
        <v>2200</v>
      </c>
      <c r="AH20" s="254">
        <v>1800</v>
      </c>
      <c r="AI20" s="256" t="s">
        <v>295</v>
      </c>
    </row>
    <row r="21" spans="1:35" ht="27.75" thickBot="1" x14ac:dyDescent="0.3">
      <c r="A21" s="235" t="s">
        <v>278</v>
      </c>
      <c r="B21" s="250">
        <v>8.19</v>
      </c>
      <c r="C21" s="250">
        <v>11.03</v>
      </c>
      <c r="G21" s="417" t="s">
        <v>338</v>
      </c>
      <c r="H21" s="418"/>
      <c r="I21" s="250">
        <v>42.3</v>
      </c>
      <c r="J21" s="250">
        <v>46.06</v>
      </c>
      <c r="Q21" s="408"/>
      <c r="R21" s="241" t="s">
        <v>339</v>
      </c>
      <c r="S21" s="242">
        <v>1091</v>
      </c>
      <c r="T21" s="242">
        <v>2200</v>
      </c>
      <c r="U21" s="242">
        <v>1257</v>
      </c>
      <c r="V21" s="242">
        <v>2535</v>
      </c>
      <c r="Y21" s="243" t="s">
        <v>340</v>
      </c>
      <c r="Z21" s="247">
        <v>140</v>
      </c>
      <c r="AA21" s="247">
        <v>140</v>
      </c>
      <c r="AB21" s="248">
        <v>140</v>
      </c>
      <c r="AE21" s="257" t="s">
        <v>341</v>
      </c>
      <c r="AF21" s="236">
        <v>10</v>
      </c>
      <c r="AG21" s="236">
        <v>10</v>
      </c>
      <c r="AH21" s="256">
        <v>10</v>
      </c>
      <c r="AI21" s="256" t="s">
        <v>295</v>
      </c>
    </row>
    <row r="22" spans="1:35" ht="16.5" thickBot="1" x14ac:dyDescent="0.3">
      <c r="A22" s="235" t="s">
        <v>342</v>
      </c>
      <c r="B22" s="261">
        <v>11.14</v>
      </c>
      <c r="C22" s="261">
        <v>15.01</v>
      </c>
      <c r="G22" s="417" t="s">
        <v>74</v>
      </c>
      <c r="H22" s="418"/>
      <c r="I22" s="250">
        <v>100</v>
      </c>
      <c r="J22" s="250">
        <v>100</v>
      </c>
      <c r="Q22" s="408"/>
      <c r="R22" s="253" t="s">
        <v>343</v>
      </c>
      <c r="S22" s="413">
        <v>724</v>
      </c>
      <c r="T22" s="415">
        <v>27080</v>
      </c>
      <c r="U22" s="413">
        <v>745</v>
      </c>
      <c r="V22" s="415">
        <v>28711</v>
      </c>
      <c r="Y22" s="243" t="s">
        <v>344</v>
      </c>
      <c r="Z22" s="247">
        <v>240</v>
      </c>
      <c r="AA22" s="247">
        <v>240</v>
      </c>
      <c r="AB22" s="248">
        <v>240</v>
      </c>
      <c r="AE22" s="257" t="s">
        <v>345</v>
      </c>
      <c r="AF22" s="236">
        <v>700</v>
      </c>
      <c r="AG22" s="236">
        <v>700</v>
      </c>
      <c r="AH22" s="256">
        <v>700</v>
      </c>
      <c r="AI22" s="256" t="s">
        <v>295</v>
      </c>
    </row>
    <row r="23" spans="1:35" ht="26.25" customHeight="1" thickBot="1" x14ac:dyDescent="0.3">
      <c r="A23" s="235" t="s">
        <v>74</v>
      </c>
      <c r="B23" s="250">
        <v>100</v>
      </c>
      <c r="C23" s="250">
        <v>100</v>
      </c>
      <c r="Q23" s="408"/>
      <c r="R23" s="241" t="s">
        <v>346</v>
      </c>
      <c r="S23" s="414"/>
      <c r="T23" s="416"/>
      <c r="U23" s="414"/>
      <c r="V23" s="416"/>
      <c r="Y23" s="243" t="s">
        <v>347</v>
      </c>
      <c r="Z23" s="247">
        <v>120</v>
      </c>
      <c r="AA23" s="247">
        <v>120</v>
      </c>
      <c r="AB23" s="248">
        <v>120</v>
      </c>
      <c r="AE23" s="257" t="s">
        <v>348</v>
      </c>
      <c r="AF23" s="236">
        <v>100</v>
      </c>
      <c r="AG23" s="236">
        <v>100</v>
      </c>
      <c r="AH23" s="256">
        <v>100</v>
      </c>
      <c r="AI23" s="256" t="s">
        <v>295</v>
      </c>
    </row>
    <row r="24" spans="1:35" ht="16.5" thickBot="1" x14ac:dyDescent="0.3">
      <c r="A24" s="402" t="s">
        <v>349</v>
      </c>
      <c r="B24" s="403"/>
      <c r="C24" s="404"/>
      <c r="Q24" s="408"/>
      <c r="R24" s="253" t="s">
        <v>350</v>
      </c>
      <c r="S24" s="415">
        <v>2279</v>
      </c>
      <c r="T24" s="415">
        <v>90917</v>
      </c>
      <c r="U24" s="415">
        <v>2225</v>
      </c>
      <c r="V24" s="415">
        <v>89305</v>
      </c>
      <c r="Y24" s="243" t="s">
        <v>330</v>
      </c>
      <c r="Z24" s="244">
        <v>29710</v>
      </c>
      <c r="AA24" s="244">
        <v>29780</v>
      </c>
      <c r="AB24" s="245">
        <v>29710</v>
      </c>
      <c r="AE24" s="257" t="s">
        <v>351</v>
      </c>
      <c r="AF24" s="236">
        <v>500</v>
      </c>
      <c r="AG24" s="236">
        <v>500</v>
      </c>
      <c r="AH24" s="256">
        <v>500</v>
      </c>
      <c r="AI24" s="256" t="s">
        <v>295</v>
      </c>
    </row>
    <row r="25" spans="1:35" ht="16.5" thickBot="1" x14ac:dyDescent="0.3">
      <c r="A25" s="235" t="s">
        <v>352</v>
      </c>
      <c r="B25" s="405">
        <v>38.090000000000003</v>
      </c>
      <c r="C25" s="406"/>
      <c r="Q25" s="408"/>
      <c r="R25" s="241" t="s">
        <v>346</v>
      </c>
      <c r="S25" s="416"/>
      <c r="T25" s="416"/>
      <c r="U25" s="416"/>
      <c r="V25" s="416"/>
      <c r="Y25" s="235"/>
      <c r="Z25" s="247"/>
      <c r="AA25" s="247"/>
      <c r="AB25" s="248"/>
      <c r="AE25" s="257" t="s">
        <v>353</v>
      </c>
      <c r="AF25" s="242">
        <v>2090</v>
      </c>
      <c r="AG25" s="242">
        <v>2050</v>
      </c>
      <c r="AH25" s="254">
        <v>1900</v>
      </c>
      <c r="AI25" s="256" t="s">
        <v>295</v>
      </c>
    </row>
    <row r="26" spans="1:35" ht="26.25" customHeight="1" thickBot="1" x14ac:dyDescent="0.3">
      <c r="A26" s="235" t="s">
        <v>354</v>
      </c>
      <c r="B26" s="405">
        <v>16.73</v>
      </c>
      <c r="C26" s="406"/>
      <c r="Q26" s="408"/>
      <c r="R26" s="241" t="s">
        <v>355</v>
      </c>
      <c r="S26" s="242">
        <v>2116</v>
      </c>
      <c r="T26" s="242">
        <v>61476</v>
      </c>
      <c r="U26" s="242">
        <v>1530</v>
      </c>
      <c r="V26" s="242">
        <v>51954</v>
      </c>
      <c r="Y26" s="243" t="s">
        <v>356</v>
      </c>
      <c r="Z26" s="244">
        <v>3530</v>
      </c>
      <c r="AA26" s="244">
        <v>3360</v>
      </c>
      <c r="AB26" s="245">
        <v>3530</v>
      </c>
      <c r="AE26" s="257" t="s">
        <v>357</v>
      </c>
      <c r="AF26" s="242">
        <v>399340</v>
      </c>
      <c r="AG26" s="242">
        <v>391490</v>
      </c>
      <c r="AH26" s="254">
        <v>339050</v>
      </c>
      <c r="AI26" s="256" t="s">
        <v>295</v>
      </c>
    </row>
    <row r="27" spans="1:35" ht="26.25" customHeight="1" thickBot="1" x14ac:dyDescent="0.3">
      <c r="A27" s="235" t="s">
        <v>358</v>
      </c>
      <c r="B27" s="405">
        <v>0.72</v>
      </c>
      <c r="C27" s="406"/>
      <c r="Q27" s="409"/>
      <c r="R27" s="241" t="s">
        <v>359</v>
      </c>
      <c r="S27" s="242">
        <v>4693</v>
      </c>
      <c r="T27" s="242">
        <v>148223</v>
      </c>
      <c r="U27" s="242">
        <v>4840</v>
      </c>
      <c r="V27" s="242">
        <v>150674</v>
      </c>
      <c r="Y27" s="243" t="s">
        <v>360</v>
      </c>
      <c r="Z27" s="244">
        <v>1800</v>
      </c>
      <c r="AA27" s="244">
        <v>1810</v>
      </c>
      <c r="AB27" s="245">
        <v>1800</v>
      </c>
      <c r="AE27" s="243" t="s">
        <v>74</v>
      </c>
      <c r="AF27" s="259">
        <v>421050</v>
      </c>
      <c r="AG27" s="259">
        <v>412470</v>
      </c>
      <c r="AH27" s="260">
        <v>352150</v>
      </c>
      <c r="AI27" s="262" t="s">
        <v>361</v>
      </c>
    </row>
    <row r="28" spans="1:35" ht="15.75" thickBot="1" x14ac:dyDescent="0.3">
      <c r="A28" s="235" t="s">
        <v>362</v>
      </c>
      <c r="B28" s="405">
        <v>6.46</v>
      </c>
      <c r="C28" s="406"/>
      <c r="Q28" s="407" t="s">
        <v>363</v>
      </c>
      <c r="R28" s="241" t="s">
        <v>228</v>
      </c>
      <c r="S28" s="242">
        <v>3960</v>
      </c>
      <c r="T28" s="242">
        <v>338841</v>
      </c>
      <c r="U28" s="242">
        <v>5616</v>
      </c>
      <c r="V28" s="242">
        <v>414933</v>
      </c>
      <c r="Y28" s="243" t="s">
        <v>364</v>
      </c>
      <c r="Z28" s="244">
        <v>9430</v>
      </c>
      <c r="AA28" s="244">
        <v>9850</v>
      </c>
      <c r="AB28" s="245">
        <v>9110</v>
      </c>
      <c r="AE28" s="410" t="s">
        <v>365</v>
      </c>
      <c r="AF28" s="411"/>
      <c r="AG28" s="411"/>
      <c r="AH28" s="411"/>
      <c r="AI28" s="412"/>
    </row>
    <row r="29" spans="1:35" ht="15.75" thickBot="1" x14ac:dyDescent="0.3">
      <c r="A29" s="235" t="s">
        <v>366</v>
      </c>
      <c r="B29" s="405">
        <v>16.559999999999999</v>
      </c>
      <c r="C29" s="406"/>
      <c r="Q29" s="408"/>
      <c r="R29" s="241" t="s">
        <v>367</v>
      </c>
      <c r="S29" s="236">
        <v>949</v>
      </c>
      <c r="T29" s="242">
        <v>50008</v>
      </c>
      <c r="U29" s="236">
        <v>924</v>
      </c>
      <c r="V29" s="242">
        <v>48867</v>
      </c>
      <c r="Y29" s="243" t="s">
        <v>368</v>
      </c>
      <c r="Z29" s="244">
        <v>1500</v>
      </c>
      <c r="AA29" s="244">
        <v>1560</v>
      </c>
      <c r="AB29" s="245">
        <v>1500</v>
      </c>
      <c r="AE29" s="243" t="s">
        <v>369</v>
      </c>
      <c r="AF29" s="241">
        <v>-50</v>
      </c>
      <c r="AG29" s="241">
        <v>-70</v>
      </c>
      <c r="AH29" s="262">
        <v>50</v>
      </c>
      <c r="AI29" s="262" t="s">
        <v>361</v>
      </c>
    </row>
    <row r="30" spans="1:35" ht="15.75" thickBot="1" x14ac:dyDescent="0.3">
      <c r="A30" s="235" t="s">
        <v>370</v>
      </c>
      <c r="B30" s="405">
        <v>4.25</v>
      </c>
      <c r="C30" s="406"/>
      <c r="Q30" s="408"/>
      <c r="R30" s="241" t="s">
        <v>371</v>
      </c>
      <c r="S30" s="236">
        <v>45</v>
      </c>
      <c r="T30" s="242">
        <v>11576</v>
      </c>
      <c r="U30" s="236">
        <v>35</v>
      </c>
      <c r="V30" s="242">
        <v>8901</v>
      </c>
      <c r="Y30" s="243" t="s">
        <v>372</v>
      </c>
      <c r="Z30" s="247">
        <v>510</v>
      </c>
      <c r="AA30" s="247">
        <v>500</v>
      </c>
      <c r="AB30" s="248">
        <v>360</v>
      </c>
      <c r="AE30" s="257" t="s">
        <v>373</v>
      </c>
      <c r="AF30" s="236">
        <v>90</v>
      </c>
      <c r="AG30" s="236">
        <v>90</v>
      </c>
      <c r="AH30" s="256">
        <v>90</v>
      </c>
      <c r="AI30" s="256"/>
    </row>
    <row r="31" spans="1:35" ht="26.25" thickBot="1" x14ac:dyDescent="0.3">
      <c r="A31" s="235" t="s">
        <v>374</v>
      </c>
      <c r="B31" s="405">
        <v>0.54</v>
      </c>
      <c r="C31" s="406"/>
      <c r="Q31" s="408"/>
      <c r="R31" s="241" t="s">
        <v>375</v>
      </c>
      <c r="S31" s="242">
        <v>32930</v>
      </c>
      <c r="T31" s="242">
        <v>1443280</v>
      </c>
      <c r="U31" s="242">
        <v>33008</v>
      </c>
      <c r="V31" s="242">
        <v>1446790</v>
      </c>
      <c r="Y31" s="243" t="s">
        <v>376</v>
      </c>
      <c r="Z31" s="247">
        <v>100</v>
      </c>
      <c r="AA31" s="247">
        <v>100</v>
      </c>
      <c r="AB31" s="248">
        <v>100</v>
      </c>
      <c r="AE31" s="257" t="s">
        <v>377</v>
      </c>
      <c r="AF31" s="236" t="s">
        <v>378</v>
      </c>
      <c r="AG31" s="236" t="s">
        <v>379</v>
      </c>
      <c r="AH31" s="256" t="s">
        <v>380</v>
      </c>
      <c r="AI31" s="256" t="s">
        <v>381</v>
      </c>
    </row>
    <row r="32" spans="1:35" ht="16.5" thickBot="1" x14ac:dyDescent="0.3">
      <c r="A32" s="235" t="s">
        <v>382</v>
      </c>
      <c r="B32" s="405">
        <v>0.38</v>
      </c>
      <c r="C32" s="406"/>
      <c r="Q32" s="409"/>
      <c r="R32" s="241" t="s">
        <v>383</v>
      </c>
      <c r="S32" s="242">
        <v>124933</v>
      </c>
      <c r="T32" s="242">
        <v>2248798</v>
      </c>
      <c r="U32" s="242">
        <v>187177</v>
      </c>
      <c r="V32" s="242">
        <v>3369193</v>
      </c>
      <c r="Y32" s="243" t="s">
        <v>384</v>
      </c>
      <c r="Z32" s="244">
        <v>5000</v>
      </c>
      <c r="AA32" s="244">
        <v>5000</v>
      </c>
      <c r="AB32" s="245">
        <v>5000</v>
      </c>
      <c r="AE32" s="257" t="s">
        <v>385</v>
      </c>
      <c r="AF32" s="242">
        <v>297022</v>
      </c>
      <c r="AG32" s="242">
        <v>268491</v>
      </c>
      <c r="AH32" s="254">
        <v>175050</v>
      </c>
      <c r="AI32" s="256" t="s">
        <v>386</v>
      </c>
    </row>
    <row r="33" spans="1:35" ht="26.25" thickBot="1" x14ac:dyDescent="0.3">
      <c r="A33" s="235" t="s">
        <v>387</v>
      </c>
      <c r="B33" s="405">
        <v>0.35</v>
      </c>
      <c r="C33" s="406"/>
      <c r="Q33" s="263"/>
      <c r="Y33" s="235"/>
      <c r="Z33" s="256"/>
      <c r="AA33" s="256"/>
      <c r="AB33" s="236"/>
      <c r="AE33" s="257" t="s">
        <v>388</v>
      </c>
      <c r="AF33" s="242">
        <v>267803</v>
      </c>
      <c r="AG33" s="242">
        <v>242079</v>
      </c>
      <c r="AH33" s="254">
        <v>157830</v>
      </c>
      <c r="AI33" s="256" t="s">
        <v>386</v>
      </c>
    </row>
    <row r="34" spans="1:35" ht="26.25" thickBot="1" x14ac:dyDescent="0.3">
      <c r="A34" s="235" t="s">
        <v>389</v>
      </c>
      <c r="B34" s="405">
        <v>15.08</v>
      </c>
      <c r="C34" s="406"/>
      <c r="Y34" s="243" t="s">
        <v>390</v>
      </c>
      <c r="Z34" s="244">
        <v>399340</v>
      </c>
      <c r="AA34" s="244">
        <v>391490</v>
      </c>
      <c r="AB34" s="245">
        <v>339050</v>
      </c>
      <c r="AE34" s="257" t="s">
        <v>391</v>
      </c>
      <c r="AF34" s="236" t="s">
        <v>392</v>
      </c>
      <c r="AG34" s="236" t="s">
        <v>393</v>
      </c>
      <c r="AH34" s="256" t="s">
        <v>394</v>
      </c>
      <c r="AI34" s="256" t="s">
        <v>395</v>
      </c>
    </row>
    <row r="35" spans="1:35" ht="26.25" customHeight="1" thickBot="1" x14ac:dyDescent="0.3">
      <c r="A35" s="235" t="s">
        <v>396</v>
      </c>
      <c r="B35" s="405">
        <v>0</v>
      </c>
      <c r="C35" s="406"/>
      <c r="Y35" s="263"/>
      <c r="AE35" s="257" t="s">
        <v>397</v>
      </c>
      <c r="AF35" s="236" t="s">
        <v>398</v>
      </c>
      <c r="AG35" s="236" t="s">
        <v>399</v>
      </c>
      <c r="AH35" s="256" t="s">
        <v>398</v>
      </c>
      <c r="AI35" s="256" t="s">
        <v>400</v>
      </c>
    </row>
    <row r="36" spans="1:35" ht="26.25" customHeight="1" thickBot="1" x14ac:dyDescent="0.3">
      <c r="A36" s="235" t="s">
        <v>401</v>
      </c>
      <c r="B36" s="405">
        <v>0</v>
      </c>
      <c r="C36" s="406"/>
      <c r="Y36" s="263"/>
      <c r="AE36" s="257" t="s">
        <v>402</v>
      </c>
      <c r="AF36" s="236" t="s">
        <v>403</v>
      </c>
      <c r="AG36" s="236" t="s">
        <v>404</v>
      </c>
      <c r="AH36" s="256" t="s">
        <v>403</v>
      </c>
      <c r="AI36" s="256" t="s">
        <v>400</v>
      </c>
    </row>
    <row r="37" spans="1:35" ht="26.25" thickBot="1" x14ac:dyDescent="0.3">
      <c r="A37" s="235" t="s">
        <v>405</v>
      </c>
      <c r="B37" s="405">
        <v>0</v>
      </c>
      <c r="C37" s="406"/>
      <c r="R37" t="s">
        <v>406</v>
      </c>
    </row>
    <row r="38" spans="1:35" ht="15.75" thickBot="1" x14ac:dyDescent="0.3">
      <c r="A38" s="235" t="s">
        <v>407</v>
      </c>
      <c r="B38" s="405">
        <v>0.84</v>
      </c>
      <c r="C38" s="406"/>
      <c r="R38" t="s">
        <v>408</v>
      </c>
      <c r="S38">
        <v>20387</v>
      </c>
      <c r="T38">
        <v>18429</v>
      </c>
      <c r="U38">
        <v>12015</v>
      </c>
      <c r="V38" t="s">
        <v>409</v>
      </c>
      <c r="Y38" t="s">
        <v>410</v>
      </c>
      <c r="Z38" s="264">
        <v>338841</v>
      </c>
      <c r="AA38" s="264">
        <v>338008</v>
      </c>
      <c r="AB38" s="264">
        <v>338841</v>
      </c>
      <c r="AC38" t="s">
        <v>411</v>
      </c>
    </row>
    <row r="39" spans="1:35" ht="15.75" thickBot="1" x14ac:dyDescent="0.3">
      <c r="A39" s="402" t="s">
        <v>412</v>
      </c>
      <c r="B39" s="403"/>
      <c r="C39" s="404"/>
      <c r="X39" t="s">
        <v>138</v>
      </c>
      <c r="Y39" t="s">
        <v>413</v>
      </c>
      <c r="Z39" s="264">
        <v>50008</v>
      </c>
      <c r="AA39" s="264">
        <v>48867</v>
      </c>
      <c r="AB39" s="264">
        <v>50008</v>
      </c>
      <c r="AC39" t="s">
        <v>411</v>
      </c>
    </row>
    <row r="40" spans="1:35" ht="15.75" thickBot="1" x14ac:dyDescent="0.3">
      <c r="A40" s="265" t="s">
        <v>414</v>
      </c>
      <c r="B40" s="266" t="s">
        <v>415</v>
      </c>
      <c r="C40" s="267">
        <v>8.1000000000000003E-2</v>
      </c>
      <c r="Y40" t="s">
        <v>416</v>
      </c>
      <c r="Z40" s="264"/>
      <c r="AA40" s="264"/>
      <c r="AB40" s="264"/>
    </row>
    <row r="41" spans="1:35" x14ac:dyDescent="0.25">
      <c r="Y41" t="s">
        <v>417</v>
      </c>
      <c r="Z41" s="264">
        <v>1930</v>
      </c>
      <c r="AA41" s="264">
        <v>1984</v>
      </c>
      <c r="AB41" s="264">
        <v>1930</v>
      </c>
      <c r="AC41" t="s">
        <v>418</v>
      </c>
    </row>
    <row r="42" spans="1:35" x14ac:dyDescent="0.25">
      <c r="Z42" s="264">
        <f>Z41*44.01</f>
        <v>84939.3</v>
      </c>
      <c r="AA42" s="264">
        <f>AA41*44.01</f>
        <v>87315.839999999997</v>
      </c>
      <c r="AB42" s="264">
        <f>AB41*44.01</f>
        <v>84939.3</v>
      </c>
      <c r="AC42" t="s">
        <v>411</v>
      </c>
    </row>
    <row r="43" spans="1:35" x14ac:dyDescent="0.25">
      <c r="Y43" t="s">
        <v>419</v>
      </c>
      <c r="Z43" s="264">
        <v>4586</v>
      </c>
      <c r="AA43" s="264">
        <v>4780</v>
      </c>
      <c r="AB43" s="264">
        <v>4586</v>
      </c>
      <c r="AC43" t="s">
        <v>418</v>
      </c>
    </row>
    <row r="44" spans="1:35" x14ac:dyDescent="0.25">
      <c r="R44" t="s">
        <v>420</v>
      </c>
      <c r="S44">
        <v>61190</v>
      </c>
      <c r="T44">
        <v>55312</v>
      </c>
      <c r="U44">
        <v>39762</v>
      </c>
      <c r="V44" t="s">
        <v>421</v>
      </c>
      <c r="Z44" s="264">
        <f>Z43*44.01</f>
        <v>201829.86</v>
      </c>
      <c r="AA44" s="264">
        <f>AA43*44.01</f>
        <v>210367.8</v>
      </c>
      <c r="AB44" s="264">
        <f>AB43*44.01</f>
        <v>201829.86</v>
      </c>
      <c r="AC44" t="s">
        <v>411</v>
      </c>
    </row>
    <row r="45" spans="1:35" x14ac:dyDescent="0.25">
      <c r="R45" t="s">
        <v>422</v>
      </c>
      <c r="S45">
        <v>4.4999999999999997E-3</v>
      </c>
      <c r="T45">
        <v>4.4999999999999997E-3</v>
      </c>
      <c r="U45">
        <v>4.0399999999999998E-2</v>
      </c>
      <c r="V45" t="s">
        <v>423</v>
      </c>
      <c r="Y45" t="s">
        <v>424</v>
      </c>
      <c r="Z45" s="264">
        <v>32655</v>
      </c>
      <c r="AA45" s="264">
        <v>32737</v>
      </c>
      <c r="AB45" s="264">
        <v>0</v>
      </c>
      <c r="AC45" t="s">
        <v>418</v>
      </c>
    </row>
    <row r="46" spans="1:35" x14ac:dyDescent="0.25">
      <c r="R46" t="s">
        <v>422</v>
      </c>
      <c r="S46" s="268">
        <f>S45*S44*44.01</f>
        <v>12118.373549999998</v>
      </c>
      <c r="T46" s="268">
        <f t="shared" ref="T46:U46" si="0">T45*T44*44.01</f>
        <v>10954.265039999998</v>
      </c>
      <c r="U46" s="268">
        <f t="shared" si="0"/>
        <v>70696.995047999997</v>
      </c>
      <c r="V46" t="s">
        <v>411</v>
      </c>
      <c r="Z46" s="264">
        <f>Z45*44.01</f>
        <v>1437146.55</v>
      </c>
      <c r="AA46" s="264">
        <f>AA45*44.01</f>
        <v>1440755.3699999999</v>
      </c>
      <c r="AB46" s="264">
        <f>AB45*44.01</f>
        <v>0</v>
      </c>
      <c r="AC46" t="s">
        <v>411</v>
      </c>
    </row>
    <row r="47" spans="1:35" x14ac:dyDescent="0.25">
      <c r="Y47" t="s">
        <v>425</v>
      </c>
      <c r="Z47" s="264">
        <v>0</v>
      </c>
      <c r="AA47" s="264">
        <v>0</v>
      </c>
      <c r="AB47" s="264">
        <v>32655</v>
      </c>
      <c r="AC47" t="s">
        <v>418</v>
      </c>
    </row>
    <row r="48" spans="1:35" x14ac:dyDescent="0.25">
      <c r="R48" t="s">
        <v>426</v>
      </c>
      <c r="S48">
        <v>2452</v>
      </c>
      <c r="T48">
        <v>2216</v>
      </c>
      <c r="V48" t="s">
        <v>421</v>
      </c>
      <c r="Z48" s="264">
        <f>Z47*44.01</f>
        <v>0</v>
      </c>
      <c r="AA48" s="264">
        <f t="shared" ref="AA48:AB48" si="1">AA47*44.01</f>
        <v>0</v>
      </c>
      <c r="AB48" s="264">
        <f t="shared" si="1"/>
        <v>1437146.55</v>
      </c>
      <c r="AC48" t="s">
        <v>411</v>
      </c>
    </row>
    <row r="49" spans="18:29" x14ac:dyDescent="0.25">
      <c r="R49" t="s">
        <v>427</v>
      </c>
      <c r="S49">
        <v>1</v>
      </c>
      <c r="T49">
        <v>1</v>
      </c>
      <c r="V49" t="s">
        <v>423</v>
      </c>
      <c r="Y49" t="s">
        <v>428</v>
      </c>
      <c r="Z49" s="264">
        <f>S50</f>
        <v>107912.51999999999</v>
      </c>
      <c r="AA49" s="264">
        <f>T50</f>
        <v>97526.159999999989</v>
      </c>
      <c r="AB49" s="264">
        <v>0</v>
      </c>
      <c r="AC49" t="s">
        <v>411</v>
      </c>
    </row>
    <row r="50" spans="18:29" x14ac:dyDescent="0.25">
      <c r="R50" t="s">
        <v>427</v>
      </c>
      <c r="S50" s="268">
        <f>S49*S48*44.01</f>
        <v>107912.51999999999</v>
      </c>
      <c r="T50" s="268">
        <f>T49*T48*44.01</f>
        <v>97526.159999999989</v>
      </c>
      <c r="V50" t="s">
        <v>411</v>
      </c>
      <c r="Y50" t="s">
        <v>429</v>
      </c>
      <c r="Z50" s="264">
        <f>S46</f>
        <v>12118.373549999998</v>
      </c>
      <c r="AA50" s="264">
        <f>T46</f>
        <v>10954.265039999998</v>
      </c>
      <c r="AB50" s="264">
        <f>U46</f>
        <v>70696.995047999997</v>
      </c>
      <c r="AC50" t="s">
        <v>430</v>
      </c>
    </row>
    <row r="52" spans="18:29" x14ac:dyDescent="0.25">
      <c r="Y52" t="s">
        <v>431</v>
      </c>
      <c r="Z52" s="264">
        <f>Z46+Z49</f>
        <v>1545059.07</v>
      </c>
      <c r="AA52" s="264">
        <f t="shared" ref="AA52:AB52" si="2">AA46+AA49</f>
        <v>1538281.5299999998</v>
      </c>
      <c r="AB52" s="264">
        <f t="shared" si="2"/>
        <v>0</v>
      </c>
    </row>
    <row r="53" spans="18:29" x14ac:dyDescent="0.25">
      <c r="Y53" t="s">
        <v>432</v>
      </c>
      <c r="Z53" s="269">
        <f>Z42+Z44+Z50</f>
        <v>298887.53354999999</v>
      </c>
      <c r="AA53" s="269">
        <f>AA42+AA44+AA50</f>
        <v>308637.90503999998</v>
      </c>
      <c r="AB53" s="269">
        <f>AB50+AB48+AB44+AB42</f>
        <v>1794612.7050480002</v>
      </c>
      <c r="AC53" t="s">
        <v>411</v>
      </c>
    </row>
    <row r="54" spans="18:29" x14ac:dyDescent="0.25">
      <c r="Y54" t="s">
        <v>433</v>
      </c>
      <c r="Z54" s="269">
        <f>Z52+Z53</f>
        <v>1843946.6035500001</v>
      </c>
      <c r="AA54" s="269">
        <f t="shared" ref="AA54:AB54" si="3">AA52+AA53</f>
        <v>1846919.4350399999</v>
      </c>
      <c r="AB54" s="269">
        <f t="shared" si="3"/>
        <v>1794612.7050480002</v>
      </c>
      <c r="AC54" t="s">
        <v>411</v>
      </c>
    </row>
    <row r="58" spans="18:29" x14ac:dyDescent="0.25">
      <c r="Y58" t="s">
        <v>434</v>
      </c>
    </row>
    <row r="59" spans="18:29" x14ac:dyDescent="0.25">
      <c r="Y59" t="s">
        <v>435</v>
      </c>
      <c r="Z59">
        <v>4.0399999999999998E-2</v>
      </c>
      <c r="AA59" t="s">
        <v>436</v>
      </c>
    </row>
    <row r="60" spans="18:29" x14ac:dyDescent="0.25">
      <c r="Y60" t="s">
        <v>437</v>
      </c>
      <c r="Z60">
        <v>250954</v>
      </c>
      <c r="AA60" t="s">
        <v>421</v>
      </c>
    </row>
    <row r="61" spans="18:29" x14ac:dyDescent="0.25">
      <c r="Y61" t="s">
        <v>435</v>
      </c>
      <c r="Z61">
        <f>Z59*Z60</f>
        <v>10138.5416</v>
      </c>
      <c r="AA61" t="s">
        <v>438</v>
      </c>
    </row>
    <row r="62" spans="18:29" x14ac:dyDescent="0.25">
      <c r="Y62" t="s">
        <v>435</v>
      </c>
      <c r="Z62">
        <f>Z61*44.01</f>
        <v>446197.21581600001</v>
      </c>
      <c r="AA62" t="s">
        <v>411</v>
      </c>
    </row>
    <row r="63" spans="18:29" x14ac:dyDescent="0.25">
      <c r="Y63" t="s">
        <v>437</v>
      </c>
      <c r="Z63">
        <v>7122333</v>
      </c>
      <c r="AA63" t="s">
        <v>411</v>
      </c>
    </row>
    <row r="64" spans="18:29" x14ac:dyDescent="0.25">
      <c r="Z64">
        <f>Z62/Z63</f>
        <v>6.2647620634418533E-2</v>
      </c>
      <c r="AA64" t="s">
        <v>439</v>
      </c>
    </row>
    <row r="67" spans="25:27" x14ac:dyDescent="0.25">
      <c r="Y67" t="s">
        <v>440</v>
      </c>
    </row>
    <row r="68" spans="25:27" x14ac:dyDescent="0.25">
      <c r="Y68" t="s">
        <v>435</v>
      </c>
      <c r="Z68">
        <v>4.4999999999999997E-3</v>
      </c>
      <c r="AA68" t="s">
        <v>436</v>
      </c>
    </row>
    <row r="69" spans="25:27" x14ac:dyDescent="0.25">
      <c r="Y69" t="s">
        <v>437</v>
      </c>
      <c r="Z69">
        <v>227809</v>
      </c>
      <c r="AA69" t="s">
        <v>421</v>
      </c>
    </row>
    <row r="70" spans="25:27" x14ac:dyDescent="0.25">
      <c r="Y70" t="s">
        <v>435</v>
      </c>
      <c r="Z70">
        <f>Z68*Z69</f>
        <v>1025.1405</v>
      </c>
      <c r="AA70" t="s">
        <v>438</v>
      </c>
    </row>
    <row r="71" spans="25:27" x14ac:dyDescent="0.25">
      <c r="Y71" t="s">
        <v>435</v>
      </c>
      <c r="Z71">
        <f>Z70*44</f>
        <v>45106.182000000001</v>
      </c>
      <c r="AA71" t="s">
        <v>411</v>
      </c>
    </row>
    <row r="72" spans="25:27" x14ac:dyDescent="0.25">
      <c r="Y72" t="s">
        <v>437</v>
      </c>
      <c r="Z72">
        <v>6468125</v>
      </c>
      <c r="AA72" t="s">
        <v>411</v>
      </c>
    </row>
    <row r="73" spans="25:27" x14ac:dyDescent="0.25">
      <c r="Z73">
        <f>Z71/Z72</f>
        <v>6.9736101265822784E-3</v>
      </c>
      <c r="AA73" t="s">
        <v>439</v>
      </c>
    </row>
  </sheetData>
  <mergeCells count="67">
    <mergeCell ref="AE2:AE3"/>
    <mergeCell ref="B3:C3"/>
    <mergeCell ref="H3:J3"/>
    <mergeCell ref="B2:C2"/>
    <mergeCell ref="H2:J2"/>
    <mergeCell ref="S2:T2"/>
    <mergeCell ref="U2:V2"/>
    <mergeCell ref="Y2:Y3"/>
    <mergeCell ref="U8:U9"/>
    <mergeCell ref="V8:V9"/>
    <mergeCell ref="AE8:AI8"/>
    <mergeCell ref="G9:H9"/>
    <mergeCell ref="B4:C4"/>
    <mergeCell ref="G4:J4"/>
    <mergeCell ref="Q4:Q16"/>
    <mergeCell ref="AF4:AF5"/>
    <mergeCell ref="AG4:AG5"/>
    <mergeCell ref="AH4:AH5"/>
    <mergeCell ref="A5:C5"/>
    <mergeCell ref="G5:H5"/>
    <mergeCell ref="G6:H6"/>
    <mergeCell ref="G7:H7"/>
    <mergeCell ref="A14:C14"/>
    <mergeCell ref="G14:H14"/>
    <mergeCell ref="G8:H8"/>
    <mergeCell ref="S8:S9"/>
    <mergeCell ref="T8:T9"/>
    <mergeCell ref="G10:H10"/>
    <mergeCell ref="G11:H11"/>
    <mergeCell ref="G12:H12"/>
    <mergeCell ref="G13:J13"/>
    <mergeCell ref="AE13:AI13"/>
    <mergeCell ref="G15:H15"/>
    <mergeCell ref="G16:H16"/>
    <mergeCell ref="G17:H17"/>
    <mergeCell ref="Q17:Q27"/>
    <mergeCell ref="G18:H18"/>
    <mergeCell ref="G19:H19"/>
    <mergeCell ref="G20:H20"/>
    <mergeCell ref="G21:H21"/>
    <mergeCell ref="G22:H22"/>
    <mergeCell ref="S22:S23"/>
    <mergeCell ref="T22:T23"/>
    <mergeCell ref="U22:U23"/>
    <mergeCell ref="V22:V23"/>
    <mergeCell ref="A24:C24"/>
    <mergeCell ref="S24:S25"/>
    <mergeCell ref="T24:T25"/>
    <mergeCell ref="U24:U25"/>
    <mergeCell ref="V24:V25"/>
    <mergeCell ref="B25:C25"/>
    <mergeCell ref="B26:C26"/>
    <mergeCell ref="B27:C27"/>
    <mergeCell ref="B28:C28"/>
    <mergeCell ref="Q28:Q32"/>
    <mergeCell ref="AE28:AI28"/>
    <mergeCell ref="B29:C29"/>
    <mergeCell ref="B30:C30"/>
    <mergeCell ref="B31:C31"/>
    <mergeCell ref="B32:C32"/>
    <mergeCell ref="A39:C39"/>
    <mergeCell ref="B33:C33"/>
    <mergeCell ref="B34:C34"/>
    <mergeCell ref="B35:C35"/>
    <mergeCell ref="B36:C36"/>
    <mergeCell ref="B37:C37"/>
    <mergeCell ref="B38:C3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19" workbookViewId="0">
      <selection activeCell="B33" sqref="B33:D35"/>
    </sheetView>
  </sheetViews>
  <sheetFormatPr defaultRowHeight="15" x14ac:dyDescent="0.25"/>
  <cols>
    <col min="1" max="1" width="20.85546875" customWidth="1"/>
    <col min="2" max="2" width="13.7109375" customWidth="1"/>
    <col min="3" max="3" width="13.85546875" customWidth="1"/>
    <col min="4" max="4" width="14.42578125" customWidth="1"/>
  </cols>
  <sheetData>
    <row r="1" spans="1:5" x14ac:dyDescent="0.25">
      <c r="B1" t="s">
        <v>246</v>
      </c>
      <c r="C1" t="s">
        <v>247</v>
      </c>
      <c r="D1" t="s">
        <v>248</v>
      </c>
    </row>
    <row r="2" spans="1:5" x14ac:dyDescent="0.25">
      <c r="A2" s="270" t="s">
        <v>406</v>
      </c>
    </row>
    <row r="3" spans="1:5" x14ac:dyDescent="0.25">
      <c r="A3" t="s">
        <v>441</v>
      </c>
      <c r="B3" s="271">
        <f>'Plant Feedstock Em Data'!T4</f>
        <v>1618190</v>
      </c>
      <c r="C3" s="271">
        <f>'Plant Feedstock Em Data'!V4</f>
        <v>1270620</v>
      </c>
      <c r="D3" s="271">
        <f>'Plant Feedstock Em Data'!T4</f>
        <v>1618190</v>
      </c>
      <c r="E3" t="s">
        <v>411</v>
      </c>
    </row>
    <row r="4" spans="1:5" x14ac:dyDescent="0.25">
      <c r="A4" t="s">
        <v>252</v>
      </c>
      <c r="B4">
        <v>0</v>
      </c>
      <c r="C4" s="271">
        <f>'Plant Feedstock Em Data'!V5</f>
        <v>440134</v>
      </c>
      <c r="D4">
        <v>0</v>
      </c>
      <c r="E4" t="s">
        <v>411</v>
      </c>
    </row>
    <row r="5" spans="1:5" x14ac:dyDescent="0.25">
      <c r="A5" t="s">
        <v>408</v>
      </c>
      <c r="B5">
        <f>'Plant Feedstock Em Data'!S38</f>
        <v>20387</v>
      </c>
      <c r="C5">
        <f>'Plant Feedstock Em Data'!T38</f>
        <v>18429</v>
      </c>
      <c r="D5">
        <f>'Plant Feedstock Em Data'!U38</f>
        <v>12015</v>
      </c>
      <c r="E5" t="s">
        <v>409</v>
      </c>
    </row>
    <row r="7" spans="1:5" x14ac:dyDescent="0.25">
      <c r="A7" s="270" t="s">
        <v>442</v>
      </c>
    </row>
    <row r="8" spans="1:5" x14ac:dyDescent="0.25">
      <c r="A8" t="s">
        <v>228</v>
      </c>
      <c r="B8">
        <f>'Plant Feedstock Em Data'!Z38</f>
        <v>338841</v>
      </c>
      <c r="C8">
        <f>'Plant Feedstock Em Data'!AA38</f>
        <v>338008</v>
      </c>
      <c r="D8">
        <f>'Plant Feedstock Em Data'!AB38</f>
        <v>338841</v>
      </c>
      <c r="E8" t="s">
        <v>411</v>
      </c>
    </row>
    <row r="9" spans="1:5" x14ac:dyDescent="0.25">
      <c r="A9" t="s">
        <v>367</v>
      </c>
      <c r="B9">
        <f>'Plant Feedstock Em Data'!Z39</f>
        <v>50008</v>
      </c>
      <c r="C9">
        <f>'Plant Feedstock Em Data'!AA39</f>
        <v>48867</v>
      </c>
      <c r="D9">
        <f>'Plant Feedstock Em Data'!AB39</f>
        <v>50008</v>
      </c>
      <c r="E9" t="s">
        <v>411</v>
      </c>
    </row>
    <row r="10" spans="1:5" x14ac:dyDescent="0.25">
      <c r="A10" t="s">
        <v>332</v>
      </c>
      <c r="B10" s="271">
        <f>'Plant Feedstock Em Data'!T30</f>
        <v>11576</v>
      </c>
      <c r="C10" s="271">
        <f>'Plant Feedstock Em Data'!V30</f>
        <v>8901</v>
      </c>
      <c r="D10" s="271">
        <f>B10</f>
        <v>11576</v>
      </c>
      <c r="E10" t="s">
        <v>411</v>
      </c>
    </row>
    <row r="11" spans="1:5" x14ac:dyDescent="0.25">
      <c r="A11" t="s">
        <v>431</v>
      </c>
      <c r="B11">
        <f>'Plant Feedstock Em Data'!Z52</f>
        <v>1545059.07</v>
      </c>
      <c r="C11">
        <f>'Plant Feedstock Em Data'!AA52</f>
        <v>1538281.5299999998</v>
      </c>
      <c r="D11">
        <f>'Plant Feedstock Em Data'!AB52</f>
        <v>0</v>
      </c>
      <c r="E11" t="s">
        <v>411</v>
      </c>
    </row>
    <row r="12" spans="1:5" x14ac:dyDescent="0.25">
      <c r="A12" t="s">
        <v>432</v>
      </c>
      <c r="B12">
        <f>'Plant Feedstock Em Data'!Z53</f>
        <v>298887.53354999999</v>
      </c>
      <c r="C12">
        <f>'Plant Feedstock Em Data'!AA53</f>
        <v>308637.90503999998</v>
      </c>
      <c r="D12">
        <f>'Plant Feedstock Em Data'!AB53</f>
        <v>1794612.7050480002</v>
      </c>
      <c r="E12" t="s">
        <v>411</v>
      </c>
    </row>
    <row r="15" spans="1:5" x14ac:dyDescent="0.25">
      <c r="A15" s="270" t="s">
        <v>406</v>
      </c>
    </row>
    <row r="16" spans="1:5" x14ac:dyDescent="0.25">
      <c r="A16" t="s">
        <v>441</v>
      </c>
      <c r="B16">
        <f>B3*CONVERT(1,"lbm","kg")</f>
        <v>733998.63721030008</v>
      </c>
      <c r="C16">
        <f t="shared" ref="C16:D17" si="0">C3*CONVERT(1,"lbm","kg")</f>
        <v>576343.53716940002</v>
      </c>
      <c r="D16">
        <f t="shared" si="0"/>
        <v>733998.63721030008</v>
      </c>
      <c r="E16" t="s">
        <v>409</v>
      </c>
    </row>
    <row r="17" spans="1:5" x14ac:dyDescent="0.25">
      <c r="A17" t="s">
        <v>252</v>
      </c>
      <c r="B17">
        <f>B4*CONVERT(1,"lbm","kg")</f>
        <v>0</v>
      </c>
      <c r="C17">
        <f t="shared" si="0"/>
        <v>199641.42417758002</v>
      </c>
      <c r="D17">
        <f t="shared" si="0"/>
        <v>0</v>
      </c>
      <c r="E17" t="s">
        <v>409</v>
      </c>
    </row>
    <row r="18" spans="1:5" x14ac:dyDescent="0.25">
      <c r="A18" t="s">
        <v>408</v>
      </c>
      <c r="B18">
        <f>B5</f>
        <v>20387</v>
      </c>
      <c r="C18">
        <f t="shared" ref="C18:D18" si="1">C5</f>
        <v>18429</v>
      </c>
      <c r="D18">
        <f t="shared" si="1"/>
        <v>12015</v>
      </c>
      <c r="E18" t="s">
        <v>409</v>
      </c>
    </row>
    <row r="20" spans="1:5" x14ac:dyDescent="0.25">
      <c r="A20" s="270" t="s">
        <v>442</v>
      </c>
    </row>
    <row r="21" spans="1:5" x14ac:dyDescent="0.25">
      <c r="A21" t="s">
        <v>228</v>
      </c>
      <c r="B21">
        <f>B8*CONVERT(1,"lbm","kg")</f>
        <v>153695.69224316999</v>
      </c>
      <c r="C21">
        <f t="shared" ref="C21:D21" si="2">C8*CONVERT(1,"lbm","kg")</f>
        <v>153317.84979896</v>
      </c>
      <c r="D21">
        <f t="shared" si="2"/>
        <v>153695.69224316999</v>
      </c>
      <c r="E21" t="s">
        <v>409</v>
      </c>
    </row>
    <row r="22" spans="1:5" x14ac:dyDescent="0.25">
      <c r="A22" t="s">
        <v>367</v>
      </c>
      <c r="B22">
        <f t="shared" ref="B22:D25" si="3">B9*CONVERT(1,"lbm","kg")</f>
        <v>22683.247238960001</v>
      </c>
      <c r="C22">
        <f t="shared" si="3"/>
        <v>22165.698344790002</v>
      </c>
      <c r="D22">
        <f t="shared" si="3"/>
        <v>22683.247238960001</v>
      </c>
      <c r="E22" t="s">
        <v>409</v>
      </c>
    </row>
    <row r="23" spans="1:5" x14ac:dyDescent="0.25">
      <c r="A23" t="s">
        <v>332</v>
      </c>
      <c r="B23">
        <f t="shared" si="3"/>
        <v>5250.7852751199998</v>
      </c>
      <c r="C23">
        <f t="shared" si="3"/>
        <v>4037.4256853700003</v>
      </c>
      <c r="D23">
        <f t="shared" si="3"/>
        <v>5250.7852751199998</v>
      </c>
      <c r="E23" t="s">
        <v>409</v>
      </c>
    </row>
    <row r="24" spans="1:5" x14ac:dyDescent="0.25">
      <c r="A24" t="s">
        <v>431</v>
      </c>
      <c r="B24">
        <f t="shared" si="3"/>
        <v>700827.00535129593</v>
      </c>
      <c r="C24">
        <f t="shared" si="3"/>
        <v>697752.76491992606</v>
      </c>
      <c r="D24">
        <f t="shared" si="3"/>
        <v>0</v>
      </c>
      <c r="E24" t="s">
        <v>409</v>
      </c>
    </row>
    <row r="25" spans="1:5" x14ac:dyDescent="0.25">
      <c r="A25" t="s">
        <v>432</v>
      </c>
      <c r="B25">
        <f t="shared" si="3"/>
        <v>135573.10470639903</v>
      </c>
      <c r="C25">
        <f t="shared" si="3"/>
        <v>139995.79881892854</v>
      </c>
      <c r="D25">
        <f t="shared" si="3"/>
        <v>814022.63011483348</v>
      </c>
      <c r="E25" t="s">
        <v>409</v>
      </c>
    </row>
    <row r="28" spans="1:5" x14ac:dyDescent="0.25">
      <c r="A28" s="270" t="s">
        <v>447</v>
      </c>
    </row>
    <row r="29" spans="1:5" x14ac:dyDescent="0.25">
      <c r="A29" s="270" t="s">
        <v>406</v>
      </c>
    </row>
    <row r="30" spans="1:5" x14ac:dyDescent="0.25">
      <c r="A30" t="s">
        <v>441</v>
      </c>
      <c r="B30" s="295">
        <f>B16/B$21</f>
        <v>4.7756617410525886</v>
      </c>
      <c r="C30" s="295">
        <f t="shared" ref="C30:D30" si="4">C16/C$21</f>
        <v>3.7591417954604625</v>
      </c>
      <c r="D30" s="295">
        <f t="shared" si="4"/>
        <v>4.7756617410525886</v>
      </c>
      <c r="E30" t="s">
        <v>448</v>
      </c>
    </row>
    <row r="31" spans="1:5" x14ac:dyDescent="0.25">
      <c r="A31" t="s">
        <v>252</v>
      </c>
      <c r="B31" s="295">
        <f t="shared" ref="B31:D32" si="5">B17/B$21</f>
        <v>0</v>
      </c>
      <c r="C31" s="295">
        <f t="shared" si="5"/>
        <v>1.3021407777330716</v>
      </c>
      <c r="D31" s="295">
        <f t="shared" si="5"/>
        <v>0</v>
      </c>
      <c r="E31" t="s">
        <v>448</v>
      </c>
    </row>
    <row r="32" spans="1:5" x14ac:dyDescent="0.25">
      <c r="A32" t="s">
        <v>408</v>
      </c>
      <c r="B32" s="295">
        <f t="shared" si="5"/>
        <v>0.13264522708772256</v>
      </c>
      <c r="C32" s="295">
        <f t="shared" si="5"/>
        <v>0.12020126830741015</v>
      </c>
      <c r="D32" s="295">
        <f t="shared" si="5"/>
        <v>7.8173954159954206E-2</v>
      </c>
      <c r="E32" t="s">
        <v>448</v>
      </c>
    </row>
    <row r="33" spans="1:7" x14ac:dyDescent="0.25">
      <c r="A33" t="s">
        <v>449</v>
      </c>
      <c r="B33" s="295">
        <v>0</v>
      </c>
      <c r="C33" s="295">
        <f>($C$4*24/2000)*0.85*365*0.9*Conversions!$D$5/Switchgrass!$D$34*Conversions!$D$6/($C$21*24*365*0.9)</f>
        <v>0.87862172090671442</v>
      </c>
      <c r="D33" s="295">
        <v>0</v>
      </c>
      <c r="E33" t="s">
        <v>450</v>
      </c>
      <c r="G33" t="s">
        <v>545</v>
      </c>
    </row>
    <row r="34" spans="1:7" x14ac:dyDescent="0.25">
      <c r="A34" t="s">
        <v>451</v>
      </c>
      <c r="B34" s="295">
        <v>0</v>
      </c>
      <c r="C34" s="295">
        <f>($C$4*24/2000)*0.85*365*0.9*Conversions!$D$5/Switchgrass!$C$34*Conversions!$D$6/($C$21*24*365*0.9)</f>
        <v>0.79707931387958086</v>
      </c>
      <c r="D34" s="295">
        <v>0</v>
      </c>
      <c r="E34" t="s">
        <v>450</v>
      </c>
      <c r="G34" t="s">
        <v>545</v>
      </c>
    </row>
    <row r="35" spans="1:7" x14ac:dyDescent="0.25">
      <c r="A35" t="s">
        <v>452</v>
      </c>
      <c r="B35" s="295">
        <v>0</v>
      </c>
      <c r="C35" s="295">
        <f>($C$4*24/2000)*0.85*365*0.9*Conversions!$D$5/Switchgrass!$E$34*Conversions!$D$6/($C$21*24*365*0.9)</f>
        <v>0.99509137542007386</v>
      </c>
      <c r="D35" s="295">
        <v>0</v>
      </c>
      <c r="E35" t="s">
        <v>450</v>
      </c>
      <c r="G35" t="s">
        <v>545</v>
      </c>
    </row>
    <row r="36" spans="1:7" x14ac:dyDescent="0.25">
      <c r="B36" s="296"/>
      <c r="C36" s="296"/>
      <c r="D36" s="296"/>
    </row>
    <row r="37" spans="1:7" x14ac:dyDescent="0.25">
      <c r="A37" s="270" t="s">
        <v>442</v>
      </c>
      <c r="B37" s="296"/>
      <c r="C37" s="296"/>
      <c r="D37" s="296"/>
    </row>
    <row r="38" spans="1:7" x14ac:dyDescent="0.25">
      <c r="A38" t="s">
        <v>228</v>
      </c>
      <c r="B38" s="295">
        <f t="shared" ref="B38:D42" si="6">B21/B$21</f>
        <v>1</v>
      </c>
      <c r="C38" s="295">
        <f t="shared" si="6"/>
        <v>1</v>
      </c>
      <c r="D38" s="295">
        <f t="shared" si="6"/>
        <v>1</v>
      </c>
      <c r="E38" t="s">
        <v>448</v>
      </c>
    </row>
    <row r="39" spans="1:7" x14ac:dyDescent="0.25">
      <c r="A39" t="s">
        <v>367</v>
      </c>
      <c r="B39" s="295">
        <f t="shared" si="6"/>
        <v>0.14758544568101264</v>
      </c>
      <c r="C39" s="295">
        <f t="shared" si="6"/>
        <v>0.14457350121890608</v>
      </c>
      <c r="D39" s="295">
        <f t="shared" si="6"/>
        <v>0.14758544568101264</v>
      </c>
      <c r="E39" t="s">
        <v>448</v>
      </c>
    </row>
    <row r="40" spans="1:7" x14ac:dyDescent="0.25">
      <c r="A40" t="s">
        <v>332</v>
      </c>
      <c r="B40" s="295">
        <f t="shared" si="6"/>
        <v>3.4163516221472609E-2</v>
      </c>
      <c r="C40" s="295">
        <f t="shared" si="6"/>
        <v>2.6333696243875888E-2</v>
      </c>
      <c r="D40" s="295">
        <f t="shared" si="6"/>
        <v>3.4163516221472609E-2</v>
      </c>
      <c r="E40" t="s">
        <v>448</v>
      </c>
    </row>
    <row r="41" spans="1:7" x14ac:dyDescent="0.25">
      <c r="A41" t="s">
        <v>431</v>
      </c>
      <c r="B41" s="295">
        <f t="shared" si="6"/>
        <v>4.5598350553799571</v>
      </c>
      <c r="C41" s="295">
        <f t="shared" si="6"/>
        <v>4.5510210705072067</v>
      </c>
      <c r="D41" s="295">
        <f t="shared" si="6"/>
        <v>0</v>
      </c>
      <c r="E41" t="s">
        <v>448</v>
      </c>
    </row>
    <row r="42" spans="1:7" x14ac:dyDescent="0.25">
      <c r="A42" t="s">
        <v>432</v>
      </c>
      <c r="B42" s="295">
        <f t="shared" si="6"/>
        <v>0.88208786289144481</v>
      </c>
      <c r="C42" s="295">
        <f t="shared" si="6"/>
        <v>0.91310828453764403</v>
      </c>
      <c r="D42" s="295">
        <f t="shared" si="6"/>
        <v>5.2963269056814273</v>
      </c>
      <c r="E42" t="s">
        <v>448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L53"/>
  <sheetViews>
    <sheetView workbookViewId="0">
      <selection activeCell="L19" sqref="L19:O20"/>
    </sheetView>
  </sheetViews>
  <sheetFormatPr defaultRowHeight="15" x14ac:dyDescent="0.25"/>
  <cols>
    <col min="1" max="1" width="39.7109375" bestFit="1" customWidth="1"/>
    <col min="2" max="2" width="22.5703125" customWidth="1"/>
    <col min="3" max="3" width="11" bestFit="1" customWidth="1"/>
    <col min="5" max="5" width="10" bestFit="1" customWidth="1"/>
    <col min="7" max="7" width="31.5703125" customWidth="1"/>
  </cols>
  <sheetData>
    <row r="7" spans="1:12" x14ac:dyDescent="0.25">
      <c r="A7" t="s">
        <v>453</v>
      </c>
    </row>
    <row r="8" spans="1:12" x14ac:dyDescent="0.25">
      <c r="A8" t="s">
        <v>454</v>
      </c>
    </row>
    <row r="13" spans="1:12" x14ac:dyDescent="0.25">
      <c r="A13" s="290" t="s">
        <v>523</v>
      </c>
      <c r="B13" s="290" t="s">
        <v>61</v>
      </c>
      <c r="C13" s="290" t="s">
        <v>61</v>
      </c>
      <c r="D13" s="290" t="s">
        <v>73</v>
      </c>
      <c r="E13" s="290" t="s">
        <v>524</v>
      </c>
      <c r="F13" s="291" t="s">
        <v>22</v>
      </c>
      <c r="G13" s="292"/>
      <c r="H13" s="292"/>
      <c r="I13" s="293"/>
    </row>
    <row r="14" spans="1:12" x14ac:dyDescent="0.25">
      <c r="A14" s="270" t="s">
        <v>455</v>
      </c>
      <c r="B14" s="272" t="s">
        <v>525</v>
      </c>
      <c r="L14" t="s">
        <v>460</v>
      </c>
    </row>
    <row r="15" spans="1:12" x14ac:dyDescent="0.25">
      <c r="A15" s="294" t="s">
        <v>526</v>
      </c>
      <c r="B15" s="272"/>
    </row>
    <row r="16" spans="1:12" x14ac:dyDescent="0.25">
      <c r="A16" t="s">
        <v>456</v>
      </c>
      <c r="B16" s="272">
        <f>C51</f>
        <v>5.6194960953491</v>
      </c>
      <c r="C16" t="s">
        <v>527</v>
      </c>
      <c r="H16">
        <v>2</v>
      </c>
    </row>
    <row r="17" spans="1:12" x14ac:dyDescent="0.25">
      <c r="A17" t="s">
        <v>528</v>
      </c>
      <c r="B17" s="272">
        <f>C44</f>
        <v>6.1943789582150801</v>
      </c>
      <c r="C17" t="s">
        <v>527</v>
      </c>
      <c r="H17">
        <v>2</v>
      </c>
      <c r="L17" t="s">
        <v>462</v>
      </c>
    </row>
    <row r="18" spans="1:12" x14ac:dyDescent="0.25">
      <c r="A18" t="s">
        <v>529</v>
      </c>
      <c r="B18" s="272">
        <f>C42</f>
        <v>4.9617667803018399</v>
      </c>
      <c r="C18" t="s">
        <v>527</v>
      </c>
      <c r="H18">
        <v>2</v>
      </c>
    </row>
    <row r="19" spans="1:12" x14ac:dyDescent="0.25">
      <c r="B19" s="272"/>
    </row>
    <row r="20" spans="1:12" x14ac:dyDescent="0.25">
      <c r="A20" t="s">
        <v>456</v>
      </c>
      <c r="B20" s="272">
        <f>B16*[1]Conversions!$D$4</f>
        <v>5097.921104190289</v>
      </c>
      <c r="C20" t="s">
        <v>530</v>
      </c>
    </row>
    <row r="21" spans="1:12" x14ac:dyDescent="0.25">
      <c r="A21" t="s">
        <v>528</v>
      </c>
      <c r="B21" s="272">
        <f>B17*[1]Conversions!$D$4</f>
        <v>5619.446064669819</v>
      </c>
      <c r="C21" t="s">
        <v>530</v>
      </c>
    </row>
    <row r="22" spans="1:12" x14ac:dyDescent="0.25">
      <c r="A22" t="s">
        <v>529</v>
      </c>
      <c r="B22" s="272">
        <f>B18*[1]Conversions!$D$4</f>
        <v>4501.239106528762</v>
      </c>
      <c r="C22" t="s">
        <v>530</v>
      </c>
    </row>
    <row r="23" spans="1:12" x14ac:dyDescent="0.25">
      <c r="B23" s="272"/>
      <c r="C23" s="272"/>
    </row>
    <row r="25" spans="1:12" x14ac:dyDescent="0.25">
      <c r="A25" t="s">
        <v>466</v>
      </c>
      <c r="B25" s="272" t="s">
        <v>467</v>
      </c>
      <c r="C25" s="272" t="s">
        <v>468</v>
      </c>
    </row>
    <row r="26" spans="1:12" x14ac:dyDescent="0.25">
      <c r="B26" s="273">
        <v>0.15</v>
      </c>
      <c r="C26" s="273">
        <v>0.06</v>
      </c>
      <c r="H26">
        <v>1</v>
      </c>
    </row>
    <row r="29" spans="1:12" x14ac:dyDescent="0.25">
      <c r="A29" t="s">
        <v>466</v>
      </c>
      <c r="B29" s="272" t="s">
        <v>467</v>
      </c>
      <c r="C29" s="272" t="s">
        <v>468</v>
      </c>
    </row>
    <row r="30" spans="1:12" x14ac:dyDescent="0.25">
      <c r="B30" s="273">
        <v>0.15</v>
      </c>
      <c r="C30" s="273">
        <v>0.06</v>
      </c>
    </row>
    <row r="33" spans="1:11" x14ac:dyDescent="0.25">
      <c r="C33" t="s">
        <v>469</v>
      </c>
      <c r="D33" t="s">
        <v>470</v>
      </c>
      <c r="E33" t="s">
        <v>471</v>
      </c>
      <c r="F33" t="s">
        <v>472</v>
      </c>
    </row>
    <row r="34" spans="1:11" x14ac:dyDescent="0.25">
      <c r="B34" t="s">
        <v>443</v>
      </c>
      <c r="C34">
        <f>B21</f>
        <v>5619.446064669819</v>
      </c>
      <c r="D34">
        <f>B20</f>
        <v>5097.921104190289</v>
      </c>
      <c r="E34">
        <f>B22</f>
        <v>4501.239106528762</v>
      </c>
      <c r="F34" t="s">
        <v>473</v>
      </c>
    </row>
    <row r="39" spans="1:11" x14ac:dyDescent="0.25">
      <c r="A39" s="270" t="s">
        <v>531</v>
      </c>
    </row>
    <row r="40" spans="1:11" x14ac:dyDescent="0.25">
      <c r="A40" t="s">
        <v>138</v>
      </c>
      <c r="B40" t="s">
        <v>532</v>
      </c>
      <c r="C40" t="s">
        <v>459</v>
      </c>
      <c r="D40" t="s">
        <v>533</v>
      </c>
      <c r="E40" t="s">
        <v>534</v>
      </c>
      <c r="F40" t="s">
        <v>535</v>
      </c>
      <c r="G40" t="s">
        <v>536</v>
      </c>
      <c r="H40" t="s">
        <v>537</v>
      </c>
      <c r="I40" t="s">
        <v>538</v>
      </c>
      <c r="J40" t="s">
        <v>539</v>
      </c>
      <c r="K40" t="s">
        <v>461</v>
      </c>
    </row>
    <row r="41" spans="1:11" x14ac:dyDescent="0.25">
      <c r="A41" t="s">
        <v>540</v>
      </c>
      <c r="B41">
        <v>5.6988734388186399</v>
      </c>
      <c r="C41">
        <v>4.2314978748155001</v>
      </c>
      <c r="D41">
        <v>5.12578532239207</v>
      </c>
      <c r="E41">
        <v>1.26286789626025</v>
      </c>
      <c r="F41">
        <v>1.81016107307331</v>
      </c>
      <c r="G41">
        <v>1.5986079516837399</v>
      </c>
      <c r="H41">
        <v>3.7456028766862701</v>
      </c>
      <c r="I41">
        <v>3.5464674246186401</v>
      </c>
      <c r="J41">
        <v>0.35992938455288098</v>
      </c>
      <c r="K41">
        <v>0.68334482177565103</v>
      </c>
    </row>
    <row r="42" spans="1:11" x14ac:dyDescent="0.25">
      <c r="A42" t="s">
        <v>529</v>
      </c>
      <c r="B42">
        <v>6.18870465353156</v>
      </c>
      <c r="C42">
        <v>4.9617667803018399</v>
      </c>
      <c r="D42">
        <v>5.6891882552030104</v>
      </c>
      <c r="E42">
        <v>1.8174702561991001</v>
      </c>
      <c r="F42">
        <v>2.6376064490133002</v>
      </c>
      <c r="G42">
        <v>2.4843088013136798</v>
      </c>
      <c r="H42">
        <v>4.6639405798454296</v>
      </c>
      <c r="I42">
        <v>4.3659821220390302</v>
      </c>
      <c r="J42">
        <v>0.73733962652717999</v>
      </c>
      <c r="K42">
        <v>1.14448000821854</v>
      </c>
    </row>
    <row r="43" spans="1:11" x14ac:dyDescent="0.25">
      <c r="A43" t="s">
        <v>541</v>
      </c>
      <c r="B43">
        <v>6.5547167751866899</v>
      </c>
      <c r="C43">
        <v>5.5439213108711298</v>
      </c>
      <c r="D43">
        <v>6.1180057210841499</v>
      </c>
      <c r="E43">
        <v>2.3423051593648698</v>
      </c>
      <c r="F43">
        <v>3.4287631977647699</v>
      </c>
      <c r="G43">
        <v>3.3777238636932498</v>
      </c>
      <c r="H43">
        <v>5.4339231205638496</v>
      </c>
      <c r="I43">
        <v>5.0465708497466801</v>
      </c>
      <c r="J43">
        <v>1.2153381393515701</v>
      </c>
      <c r="K43">
        <v>1.6393708197110199</v>
      </c>
    </row>
    <row r="44" spans="1:11" x14ac:dyDescent="0.25">
      <c r="A44" t="s">
        <v>528</v>
      </c>
      <c r="B44">
        <v>6.9423755854580502</v>
      </c>
      <c r="C44">
        <v>6.1943789582150801</v>
      </c>
      <c r="D44">
        <v>6.57914494102471</v>
      </c>
      <c r="E44">
        <v>3.0186979200066801</v>
      </c>
      <c r="F44">
        <v>4.4572296145570203</v>
      </c>
      <c r="G44">
        <v>4.5924319761502597</v>
      </c>
      <c r="H44">
        <v>6.3310242506459797</v>
      </c>
      <c r="I44">
        <v>5.8332528550007101</v>
      </c>
      <c r="J44">
        <v>2.0032112370351398</v>
      </c>
      <c r="K44">
        <v>2.3482602438657398</v>
      </c>
    </row>
    <row r="45" spans="1:11" x14ac:dyDescent="0.25">
      <c r="A45" t="s">
        <v>542</v>
      </c>
      <c r="B45">
        <v>7.5390887986770903</v>
      </c>
      <c r="C45">
        <v>7.2634010043708903</v>
      </c>
      <c r="D45">
        <v>7.3022947528518998</v>
      </c>
      <c r="E45">
        <v>4.3443940003655399</v>
      </c>
      <c r="F45">
        <v>6.4946829326423501</v>
      </c>
      <c r="G45">
        <v>7.13685012964861</v>
      </c>
      <c r="H45">
        <v>7.8832502669436604</v>
      </c>
      <c r="I45">
        <v>7.1811968647373199</v>
      </c>
      <c r="J45">
        <v>4.1037192546581096</v>
      </c>
      <c r="K45">
        <v>3.93291763196431</v>
      </c>
    </row>
    <row r="48" spans="1:11" x14ac:dyDescent="0.25">
      <c r="A48" t="s">
        <v>138</v>
      </c>
      <c r="B48" t="s">
        <v>532</v>
      </c>
      <c r="C48" t="s">
        <v>459</v>
      </c>
      <c r="D48" t="s">
        <v>533</v>
      </c>
      <c r="E48" t="s">
        <v>534</v>
      </c>
      <c r="F48" t="s">
        <v>535</v>
      </c>
      <c r="G48" t="s">
        <v>536</v>
      </c>
      <c r="H48" t="s">
        <v>537</v>
      </c>
      <c r="I48" t="s">
        <v>538</v>
      </c>
      <c r="J48" t="s">
        <v>539</v>
      </c>
      <c r="K48" t="s">
        <v>461</v>
      </c>
    </row>
    <row r="49" spans="1:11" x14ac:dyDescent="0.25">
      <c r="A49" t="s">
        <v>457</v>
      </c>
      <c r="B49">
        <v>4.95076058818342</v>
      </c>
      <c r="C49">
        <v>3.2247141269389701</v>
      </c>
      <c r="D49">
        <v>4.2900816272637599</v>
      </c>
      <c r="E49">
        <v>0.67844918072150795</v>
      </c>
      <c r="F49">
        <v>0.95211398994367102</v>
      </c>
      <c r="G49">
        <v>0.75331504497546897</v>
      </c>
      <c r="H49">
        <v>2.5762819987868499</v>
      </c>
      <c r="I49">
        <v>2.48718244597034</v>
      </c>
      <c r="J49">
        <v>0.10584585365695399</v>
      </c>
      <c r="K49">
        <v>0.28339989973811802</v>
      </c>
    </row>
    <row r="50" spans="1:11" x14ac:dyDescent="0.25">
      <c r="A50" t="s">
        <v>543</v>
      </c>
      <c r="B50">
        <v>6.5547167751866899</v>
      </c>
      <c r="C50">
        <v>5.5439213108711298</v>
      </c>
      <c r="D50">
        <v>6.1180057210841499</v>
      </c>
      <c r="E50">
        <v>2.3423051593648698</v>
      </c>
      <c r="F50">
        <v>3.4287631977647699</v>
      </c>
      <c r="G50">
        <v>3.3777238636932498</v>
      </c>
      <c r="H50">
        <v>5.4339231205638496</v>
      </c>
      <c r="I50">
        <v>5.0465708497466801</v>
      </c>
      <c r="J50">
        <v>1.2153381393515701</v>
      </c>
      <c r="K50">
        <v>1.6393708197110199</v>
      </c>
    </row>
    <row r="51" spans="1:11" x14ac:dyDescent="0.25">
      <c r="A51" t="s">
        <v>456</v>
      </c>
      <c r="B51">
        <v>6.5785684759247403</v>
      </c>
      <c r="C51">
        <v>5.6194960953491</v>
      </c>
      <c r="D51">
        <v>6.1536524733418601</v>
      </c>
      <c r="E51">
        <v>2.5141073265495599</v>
      </c>
      <c r="F51">
        <v>3.69833272111596</v>
      </c>
      <c r="G51">
        <v>3.7470944289021202</v>
      </c>
      <c r="H51">
        <v>5.5752962079400703</v>
      </c>
      <c r="I51">
        <v>5.16443179802401</v>
      </c>
      <c r="J51">
        <v>1.59897316962891</v>
      </c>
      <c r="K51">
        <v>1.88945834727471</v>
      </c>
    </row>
    <row r="52" spans="1:11" x14ac:dyDescent="0.25">
      <c r="A52" t="s">
        <v>458</v>
      </c>
      <c r="B52">
        <v>8.6783254303480799</v>
      </c>
      <c r="C52">
        <v>9.5310967056612697</v>
      </c>
      <c r="D52">
        <v>8.7247741584417309</v>
      </c>
      <c r="E52">
        <v>8.0866664644509605</v>
      </c>
      <c r="F52">
        <v>12.3476961693656</v>
      </c>
      <c r="G52">
        <v>15.145077546265901</v>
      </c>
      <c r="H52">
        <v>11.461291158406899</v>
      </c>
      <c r="I52">
        <v>10.2396490989443</v>
      </c>
      <c r="J52">
        <v>13.954684717057599</v>
      </c>
      <c r="K52">
        <v>9.4831913696620092</v>
      </c>
    </row>
    <row r="53" spans="1:11" x14ac:dyDescent="0.25">
      <c r="A53" t="s">
        <v>544</v>
      </c>
      <c r="B53">
        <v>0.56197791391208096</v>
      </c>
      <c r="C53">
        <v>0.93131980555752303</v>
      </c>
      <c r="D53">
        <v>0.665528246591507</v>
      </c>
      <c r="E53">
        <v>0.97964812146786895</v>
      </c>
      <c r="F53">
        <v>1.49371767004822</v>
      </c>
      <c r="G53">
        <v>1.7967407322328299</v>
      </c>
      <c r="H53">
        <v>1.2801539742847601</v>
      </c>
      <c r="I53">
        <v>1.1228205997473899</v>
      </c>
      <c r="J53">
        <v>1.3552097087066699</v>
      </c>
      <c r="K53">
        <v>1.07972434460669</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E27" sqref="E27"/>
    </sheetView>
  </sheetViews>
  <sheetFormatPr defaultColWidth="9.140625" defaultRowHeight="12.75" x14ac:dyDescent="0.2"/>
  <cols>
    <col min="1" max="3" width="9.140625" style="213"/>
    <col min="4" max="4" width="13.42578125" style="213" bestFit="1" customWidth="1"/>
    <col min="5" max="5" width="16.42578125" style="213" bestFit="1" customWidth="1"/>
    <col min="6" max="6" width="23.42578125" style="213" customWidth="1"/>
    <col min="7" max="7" width="11" style="213" bestFit="1" customWidth="1"/>
    <col min="8" max="259" width="9.140625" style="213"/>
    <col min="260" max="260" width="13.42578125" style="213" bestFit="1" customWidth="1"/>
    <col min="261" max="261" width="16.42578125" style="213" bestFit="1" customWidth="1"/>
    <col min="262" max="262" width="23.42578125" style="213" customWidth="1"/>
    <col min="263" max="263" width="11" style="213" bestFit="1" customWidth="1"/>
    <col min="264" max="515" width="9.140625" style="213"/>
    <col min="516" max="516" width="13.42578125" style="213" bestFit="1" customWidth="1"/>
    <col min="517" max="517" width="16.42578125" style="213" bestFit="1" customWidth="1"/>
    <col min="518" max="518" width="23.42578125" style="213" customWidth="1"/>
    <col min="519" max="519" width="11" style="213" bestFit="1" customWidth="1"/>
    <col min="520" max="771" width="9.140625" style="213"/>
    <col min="772" max="772" width="13.42578125" style="213" bestFit="1" customWidth="1"/>
    <col min="773" max="773" width="16.42578125" style="213" bestFit="1" customWidth="1"/>
    <col min="774" max="774" width="23.42578125" style="213" customWidth="1"/>
    <col min="775" max="775" width="11" style="213" bestFit="1" customWidth="1"/>
    <col min="776" max="1027" width="9.140625" style="213"/>
    <col min="1028" max="1028" width="13.42578125" style="213" bestFit="1" customWidth="1"/>
    <col min="1029" max="1029" width="16.42578125" style="213" bestFit="1" customWidth="1"/>
    <col min="1030" max="1030" width="23.42578125" style="213" customWidth="1"/>
    <col min="1031" max="1031" width="11" style="213" bestFit="1" customWidth="1"/>
    <col min="1032" max="1283" width="9.140625" style="213"/>
    <col min="1284" max="1284" width="13.42578125" style="213" bestFit="1" customWidth="1"/>
    <col min="1285" max="1285" width="16.42578125" style="213" bestFit="1" customWidth="1"/>
    <col min="1286" max="1286" width="23.42578125" style="213" customWidth="1"/>
    <col min="1287" max="1287" width="11" style="213" bestFit="1" customWidth="1"/>
    <col min="1288" max="1539" width="9.140625" style="213"/>
    <col min="1540" max="1540" width="13.42578125" style="213" bestFit="1" customWidth="1"/>
    <col min="1541" max="1541" width="16.42578125" style="213" bestFit="1" customWidth="1"/>
    <col min="1542" max="1542" width="23.42578125" style="213" customWidth="1"/>
    <col min="1543" max="1543" width="11" style="213" bestFit="1" customWidth="1"/>
    <col min="1544" max="1795" width="9.140625" style="213"/>
    <col min="1796" max="1796" width="13.42578125" style="213" bestFit="1" customWidth="1"/>
    <col min="1797" max="1797" width="16.42578125" style="213" bestFit="1" customWidth="1"/>
    <col min="1798" max="1798" width="23.42578125" style="213" customWidth="1"/>
    <col min="1799" max="1799" width="11" style="213" bestFit="1" customWidth="1"/>
    <col min="1800" max="2051" width="9.140625" style="213"/>
    <col min="2052" max="2052" width="13.42578125" style="213" bestFit="1" customWidth="1"/>
    <col min="2053" max="2053" width="16.42578125" style="213" bestFit="1" customWidth="1"/>
    <col min="2054" max="2054" width="23.42578125" style="213" customWidth="1"/>
    <col min="2055" max="2055" width="11" style="213" bestFit="1" customWidth="1"/>
    <col min="2056" max="2307" width="9.140625" style="213"/>
    <col min="2308" max="2308" width="13.42578125" style="213" bestFit="1" customWidth="1"/>
    <col min="2309" max="2309" width="16.42578125" style="213" bestFit="1" customWidth="1"/>
    <col min="2310" max="2310" width="23.42578125" style="213" customWidth="1"/>
    <col min="2311" max="2311" width="11" style="213" bestFit="1" customWidth="1"/>
    <col min="2312" max="2563" width="9.140625" style="213"/>
    <col min="2564" max="2564" width="13.42578125" style="213" bestFit="1" customWidth="1"/>
    <col min="2565" max="2565" width="16.42578125" style="213" bestFit="1" customWidth="1"/>
    <col min="2566" max="2566" width="23.42578125" style="213" customWidth="1"/>
    <col min="2567" max="2567" width="11" style="213" bestFit="1" customWidth="1"/>
    <col min="2568" max="2819" width="9.140625" style="213"/>
    <col min="2820" max="2820" width="13.42578125" style="213" bestFit="1" customWidth="1"/>
    <col min="2821" max="2821" width="16.42578125" style="213" bestFit="1" customWidth="1"/>
    <col min="2822" max="2822" width="23.42578125" style="213" customWidth="1"/>
    <col min="2823" max="2823" width="11" style="213" bestFit="1" customWidth="1"/>
    <col min="2824" max="3075" width="9.140625" style="213"/>
    <col min="3076" max="3076" width="13.42578125" style="213" bestFit="1" customWidth="1"/>
    <col min="3077" max="3077" width="16.42578125" style="213" bestFit="1" customWidth="1"/>
    <col min="3078" max="3078" width="23.42578125" style="213" customWidth="1"/>
    <col min="3079" max="3079" width="11" style="213" bestFit="1" customWidth="1"/>
    <col min="3080" max="3331" width="9.140625" style="213"/>
    <col min="3332" max="3332" width="13.42578125" style="213" bestFit="1" customWidth="1"/>
    <col min="3333" max="3333" width="16.42578125" style="213" bestFit="1" customWidth="1"/>
    <col min="3334" max="3334" width="23.42578125" style="213" customWidth="1"/>
    <col min="3335" max="3335" width="11" style="213" bestFit="1" customWidth="1"/>
    <col min="3336" max="3587" width="9.140625" style="213"/>
    <col min="3588" max="3588" width="13.42578125" style="213" bestFit="1" customWidth="1"/>
    <col min="3589" max="3589" width="16.42578125" style="213" bestFit="1" customWidth="1"/>
    <col min="3590" max="3590" width="23.42578125" style="213" customWidth="1"/>
    <col min="3591" max="3591" width="11" style="213" bestFit="1" customWidth="1"/>
    <col min="3592" max="3843" width="9.140625" style="213"/>
    <col min="3844" max="3844" width="13.42578125" style="213" bestFit="1" customWidth="1"/>
    <col min="3845" max="3845" width="16.42578125" style="213" bestFit="1" customWidth="1"/>
    <col min="3846" max="3846" width="23.42578125" style="213" customWidth="1"/>
    <col min="3847" max="3847" width="11" style="213" bestFit="1" customWidth="1"/>
    <col min="3848" max="4099" width="9.140625" style="213"/>
    <col min="4100" max="4100" width="13.42578125" style="213" bestFit="1" customWidth="1"/>
    <col min="4101" max="4101" width="16.42578125" style="213" bestFit="1" customWidth="1"/>
    <col min="4102" max="4102" width="23.42578125" style="213" customWidth="1"/>
    <col min="4103" max="4103" width="11" style="213" bestFit="1" customWidth="1"/>
    <col min="4104" max="4355" width="9.140625" style="213"/>
    <col min="4356" max="4356" width="13.42578125" style="213" bestFit="1" customWidth="1"/>
    <col min="4357" max="4357" width="16.42578125" style="213" bestFit="1" customWidth="1"/>
    <col min="4358" max="4358" width="23.42578125" style="213" customWidth="1"/>
    <col min="4359" max="4359" width="11" style="213" bestFit="1" customWidth="1"/>
    <col min="4360" max="4611" width="9.140625" style="213"/>
    <col min="4612" max="4612" width="13.42578125" style="213" bestFit="1" customWidth="1"/>
    <col min="4613" max="4613" width="16.42578125" style="213" bestFit="1" customWidth="1"/>
    <col min="4614" max="4614" width="23.42578125" style="213" customWidth="1"/>
    <col min="4615" max="4615" width="11" style="213" bestFit="1" customWidth="1"/>
    <col min="4616" max="4867" width="9.140625" style="213"/>
    <col min="4868" max="4868" width="13.42578125" style="213" bestFit="1" customWidth="1"/>
    <col min="4869" max="4869" width="16.42578125" style="213" bestFit="1" customWidth="1"/>
    <col min="4870" max="4870" width="23.42578125" style="213" customWidth="1"/>
    <col min="4871" max="4871" width="11" style="213" bestFit="1" customWidth="1"/>
    <col min="4872" max="5123" width="9.140625" style="213"/>
    <col min="5124" max="5124" width="13.42578125" style="213" bestFit="1" customWidth="1"/>
    <col min="5125" max="5125" width="16.42578125" style="213" bestFit="1" customWidth="1"/>
    <col min="5126" max="5126" width="23.42578125" style="213" customWidth="1"/>
    <col min="5127" max="5127" width="11" style="213" bestFit="1" customWidth="1"/>
    <col min="5128" max="5379" width="9.140625" style="213"/>
    <col min="5380" max="5380" width="13.42578125" style="213" bestFit="1" customWidth="1"/>
    <col min="5381" max="5381" width="16.42578125" style="213" bestFit="1" customWidth="1"/>
    <col min="5382" max="5382" width="23.42578125" style="213" customWidth="1"/>
    <col min="5383" max="5383" width="11" style="213" bestFit="1" customWidth="1"/>
    <col min="5384" max="5635" width="9.140625" style="213"/>
    <col min="5636" max="5636" width="13.42578125" style="213" bestFit="1" customWidth="1"/>
    <col min="5637" max="5637" width="16.42578125" style="213" bestFit="1" customWidth="1"/>
    <col min="5638" max="5638" width="23.42578125" style="213" customWidth="1"/>
    <col min="5639" max="5639" width="11" style="213" bestFit="1" customWidth="1"/>
    <col min="5640" max="5891" width="9.140625" style="213"/>
    <col min="5892" max="5892" width="13.42578125" style="213" bestFit="1" customWidth="1"/>
    <col min="5893" max="5893" width="16.42578125" style="213" bestFit="1" customWidth="1"/>
    <col min="5894" max="5894" width="23.42578125" style="213" customWidth="1"/>
    <col min="5895" max="5895" width="11" style="213" bestFit="1" customWidth="1"/>
    <col min="5896" max="6147" width="9.140625" style="213"/>
    <col min="6148" max="6148" width="13.42578125" style="213" bestFit="1" customWidth="1"/>
    <col min="6149" max="6149" width="16.42578125" style="213" bestFit="1" customWidth="1"/>
    <col min="6150" max="6150" width="23.42578125" style="213" customWidth="1"/>
    <col min="6151" max="6151" width="11" style="213" bestFit="1" customWidth="1"/>
    <col min="6152" max="6403" width="9.140625" style="213"/>
    <col min="6404" max="6404" width="13.42578125" style="213" bestFit="1" customWidth="1"/>
    <col min="6405" max="6405" width="16.42578125" style="213" bestFit="1" customWidth="1"/>
    <col min="6406" max="6406" width="23.42578125" style="213" customWidth="1"/>
    <col min="6407" max="6407" width="11" style="213" bestFit="1" customWidth="1"/>
    <col min="6408" max="6659" width="9.140625" style="213"/>
    <col min="6660" max="6660" width="13.42578125" style="213" bestFit="1" customWidth="1"/>
    <col min="6661" max="6661" width="16.42578125" style="213" bestFit="1" customWidth="1"/>
    <col min="6662" max="6662" width="23.42578125" style="213" customWidth="1"/>
    <col min="6663" max="6663" width="11" style="213" bestFit="1" customWidth="1"/>
    <col min="6664" max="6915" width="9.140625" style="213"/>
    <col min="6916" max="6916" width="13.42578125" style="213" bestFit="1" customWidth="1"/>
    <col min="6917" max="6917" width="16.42578125" style="213" bestFit="1" customWidth="1"/>
    <col min="6918" max="6918" width="23.42578125" style="213" customWidth="1"/>
    <col min="6919" max="6919" width="11" style="213" bestFit="1" customWidth="1"/>
    <col min="6920" max="7171" width="9.140625" style="213"/>
    <col min="7172" max="7172" width="13.42578125" style="213" bestFit="1" customWidth="1"/>
    <col min="7173" max="7173" width="16.42578125" style="213" bestFit="1" customWidth="1"/>
    <col min="7174" max="7174" width="23.42578125" style="213" customWidth="1"/>
    <col min="7175" max="7175" width="11" style="213" bestFit="1" customWidth="1"/>
    <col min="7176" max="7427" width="9.140625" style="213"/>
    <col min="7428" max="7428" width="13.42578125" style="213" bestFit="1" customWidth="1"/>
    <col min="7429" max="7429" width="16.42578125" style="213" bestFit="1" customWidth="1"/>
    <col min="7430" max="7430" width="23.42578125" style="213" customWidth="1"/>
    <col min="7431" max="7431" width="11" style="213" bestFit="1" customWidth="1"/>
    <col min="7432" max="7683" width="9.140625" style="213"/>
    <col min="7684" max="7684" width="13.42578125" style="213" bestFit="1" customWidth="1"/>
    <col min="7685" max="7685" width="16.42578125" style="213" bestFit="1" customWidth="1"/>
    <col min="7686" max="7686" width="23.42578125" style="213" customWidth="1"/>
    <col min="7687" max="7687" width="11" style="213" bestFit="1" customWidth="1"/>
    <col min="7688" max="7939" width="9.140625" style="213"/>
    <col min="7940" max="7940" width="13.42578125" style="213" bestFit="1" customWidth="1"/>
    <col min="7941" max="7941" width="16.42578125" style="213" bestFit="1" customWidth="1"/>
    <col min="7942" max="7942" width="23.42578125" style="213" customWidth="1"/>
    <col min="7943" max="7943" width="11" style="213" bestFit="1" customWidth="1"/>
    <col min="7944" max="8195" width="9.140625" style="213"/>
    <col min="8196" max="8196" width="13.42578125" style="213" bestFit="1" customWidth="1"/>
    <col min="8197" max="8197" width="16.42578125" style="213" bestFit="1" customWidth="1"/>
    <col min="8198" max="8198" width="23.42578125" style="213" customWidth="1"/>
    <col min="8199" max="8199" width="11" style="213" bestFit="1" customWidth="1"/>
    <col min="8200" max="8451" width="9.140625" style="213"/>
    <col min="8452" max="8452" width="13.42578125" style="213" bestFit="1" customWidth="1"/>
    <col min="8453" max="8453" width="16.42578125" style="213" bestFit="1" customWidth="1"/>
    <col min="8454" max="8454" width="23.42578125" style="213" customWidth="1"/>
    <col min="8455" max="8455" width="11" style="213" bestFit="1" customWidth="1"/>
    <col min="8456" max="8707" width="9.140625" style="213"/>
    <col min="8708" max="8708" width="13.42578125" style="213" bestFit="1" customWidth="1"/>
    <col min="8709" max="8709" width="16.42578125" style="213" bestFit="1" customWidth="1"/>
    <col min="8710" max="8710" width="23.42578125" style="213" customWidth="1"/>
    <col min="8711" max="8711" width="11" style="213" bestFit="1" customWidth="1"/>
    <col min="8712" max="8963" width="9.140625" style="213"/>
    <col min="8964" max="8964" width="13.42578125" style="213" bestFit="1" customWidth="1"/>
    <col min="8965" max="8965" width="16.42578125" style="213" bestFit="1" customWidth="1"/>
    <col min="8966" max="8966" width="23.42578125" style="213" customWidth="1"/>
    <col min="8967" max="8967" width="11" style="213" bestFit="1" customWidth="1"/>
    <col min="8968" max="9219" width="9.140625" style="213"/>
    <col min="9220" max="9220" width="13.42578125" style="213" bestFit="1" customWidth="1"/>
    <col min="9221" max="9221" width="16.42578125" style="213" bestFit="1" customWidth="1"/>
    <col min="9222" max="9222" width="23.42578125" style="213" customWidth="1"/>
    <col min="9223" max="9223" width="11" style="213" bestFit="1" customWidth="1"/>
    <col min="9224" max="9475" width="9.140625" style="213"/>
    <col min="9476" max="9476" width="13.42578125" style="213" bestFit="1" customWidth="1"/>
    <col min="9477" max="9477" width="16.42578125" style="213" bestFit="1" customWidth="1"/>
    <col min="9478" max="9478" width="23.42578125" style="213" customWidth="1"/>
    <col min="9479" max="9479" width="11" style="213" bestFit="1" customWidth="1"/>
    <col min="9480" max="9731" width="9.140625" style="213"/>
    <col min="9732" max="9732" width="13.42578125" style="213" bestFit="1" customWidth="1"/>
    <col min="9733" max="9733" width="16.42578125" style="213" bestFit="1" customWidth="1"/>
    <col min="9734" max="9734" width="23.42578125" style="213" customWidth="1"/>
    <col min="9735" max="9735" width="11" style="213" bestFit="1" customWidth="1"/>
    <col min="9736" max="9987" width="9.140625" style="213"/>
    <col min="9988" max="9988" width="13.42578125" style="213" bestFit="1" customWidth="1"/>
    <col min="9989" max="9989" width="16.42578125" style="213" bestFit="1" customWidth="1"/>
    <col min="9990" max="9990" width="23.42578125" style="213" customWidth="1"/>
    <col min="9991" max="9991" width="11" style="213" bestFit="1" customWidth="1"/>
    <col min="9992" max="10243" width="9.140625" style="213"/>
    <col min="10244" max="10244" width="13.42578125" style="213" bestFit="1" customWidth="1"/>
    <col min="10245" max="10245" width="16.42578125" style="213" bestFit="1" customWidth="1"/>
    <col min="10246" max="10246" width="23.42578125" style="213" customWidth="1"/>
    <col min="10247" max="10247" width="11" style="213" bestFit="1" customWidth="1"/>
    <col min="10248" max="10499" width="9.140625" style="213"/>
    <col min="10500" max="10500" width="13.42578125" style="213" bestFit="1" customWidth="1"/>
    <col min="10501" max="10501" width="16.42578125" style="213" bestFit="1" customWidth="1"/>
    <col min="10502" max="10502" width="23.42578125" style="213" customWidth="1"/>
    <col min="10503" max="10503" width="11" style="213" bestFit="1" customWidth="1"/>
    <col min="10504" max="10755" width="9.140625" style="213"/>
    <col min="10756" max="10756" width="13.42578125" style="213" bestFit="1" customWidth="1"/>
    <col min="10757" max="10757" width="16.42578125" style="213" bestFit="1" customWidth="1"/>
    <col min="10758" max="10758" width="23.42578125" style="213" customWidth="1"/>
    <col min="10759" max="10759" width="11" style="213" bestFit="1" customWidth="1"/>
    <col min="10760" max="11011" width="9.140625" style="213"/>
    <col min="11012" max="11012" width="13.42578125" style="213" bestFit="1" customWidth="1"/>
    <col min="11013" max="11013" width="16.42578125" style="213" bestFit="1" customWidth="1"/>
    <col min="11014" max="11014" width="23.42578125" style="213" customWidth="1"/>
    <col min="11015" max="11015" width="11" style="213" bestFit="1" customWidth="1"/>
    <col min="11016" max="11267" width="9.140625" style="213"/>
    <col min="11268" max="11268" width="13.42578125" style="213" bestFit="1" customWidth="1"/>
    <col min="11269" max="11269" width="16.42578125" style="213" bestFit="1" customWidth="1"/>
    <col min="11270" max="11270" width="23.42578125" style="213" customWidth="1"/>
    <col min="11271" max="11271" width="11" style="213" bestFit="1" customWidth="1"/>
    <col min="11272" max="11523" width="9.140625" style="213"/>
    <col min="11524" max="11524" width="13.42578125" style="213" bestFit="1" customWidth="1"/>
    <col min="11525" max="11525" width="16.42578125" style="213" bestFit="1" customWidth="1"/>
    <col min="11526" max="11526" width="23.42578125" style="213" customWidth="1"/>
    <col min="11527" max="11527" width="11" style="213" bestFit="1" customWidth="1"/>
    <col min="11528" max="11779" width="9.140625" style="213"/>
    <col min="11780" max="11780" width="13.42578125" style="213" bestFit="1" customWidth="1"/>
    <col min="11781" max="11781" width="16.42578125" style="213" bestFit="1" customWidth="1"/>
    <col min="11782" max="11782" width="23.42578125" style="213" customWidth="1"/>
    <col min="11783" max="11783" width="11" style="213" bestFit="1" customWidth="1"/>
    <col min="11784" max="12035" width="9.140625" style="213"/>
    <col min="12036" max="12036" width="13.42578125" style="213" bestFit="1" customWidth="1"/>
    <col min="12037" max="12037" width="16.42578125" style="213" bestFit="1" customWidth="1"/>
    <col min="12038" max="12038" width="23.42578125" style="213" customWidth="1"/>
    <col min="12039" max="12039" width="11" style="213" bestFit="1" customWidth="1"/>
    <col min="12040" max="12291" width="9.140625" style="213"/>
    <col min="12292" max="12292" width="13.42578125" style="213" bestFit="1" customWidth="1"/>
    <col min="12293" max="12293" width="16.42578125" style="213" bestFit="1" customWidth="1"/>
    <col min="12294" max="12294" width="23.42578125" style="213" customWidth="1"/>
    <col min="12295" max="12295" width="11" style="213" bestFit="1" customWidth="1"/>
    <col min="12296" max="12547" width="9.140625" style="213"/>
    <col min="12548" max="12548" width="13.42578125" style="213" bestFit="1" customWidth="1"/>
    <col min="12549" max="12549" width="16.42578125" style="213" bestFit="1" customWidth="1"/>
    <col min="12550" max="12550" width="23.42578125" style="213" customWidth="1"/>
    <col min="12551" max="12551" width="11" style="213" bestFit="1" customWidth="1"/>
    <col min="12552" max="12803" width="9.140625" style="213"/>
    <col min="12804" max="12804" width="13.42578125" style="213" bestFit="1" customWidth="1"/>
    <col min="12805" max="12805" width="16.42578125" style="213" bestFit="1" customWidth="1"/>
    <col min="12806" max="12806" width="23.42578125" style="213" customWidth="1"/>
    <col min="12807" max="12807" width="11" style="213" bestFit="1" customWidth="1"/>
    <col min="12808" max="13059" width="9.140625" style="213"/>
    <col min="13060" max="13060" width="13.42578125" style="213" bestFit="1" customWidth="1"/>
    <col min="13061" max="13061" width="16.42578125" style="213" bestFit="1" customWidth="1"/>
    <col min="13062" max="13062" width="23.42578125" style="213" customWidth="1"/>
    <col min="13063" max="13063" width="11" style="213" bestFit="1" customWidth="1"/>
    <col min="13064" max="13315" width="9.140625" style="213"/>
    <col min="13316" max="13316" width="13.42578125" style="213" bestFit="1" customWidth="1"/>
    <col min="13317" max="13317" width="16.42578125" style="213" bestFit="1" customWidth="1"/>
    <col min="13318" max="13318" width="23.42578125" style="213" customWidth="1"/>
    <col min="13319" max="13319" width="11" style="213" bestFit="1" customWidth="1"/>
    <col min="13320" max="13571" width="9.140625" style="213"/>
    <col min="13572" max="13572" width="13.42578125" style="213" bestFit="1" customWidth="1"/>
    <col min="13573" max="13573" width="16.42578125" style="213" bestFit="1" customWidth="1"/>
    <col min="13574" max="13574" width="23.42578125" style="213" customWidth="1"/>
    <col min="13575" max="13575" width="11" style="213" bestFit="1" customWidth="1"/>
    <col min="13576" max="13827" width="9.140625" style="213"/>
    <col min="13828" max="13828" width="13.42578125" style="213" bestFit="1" customWidth="1"/>
    <col min="13829" max="13829" width="16.42578125" style="213" bestFit="1" customWidth="1"/>
    <col min="13830" max="13830" width="23.42578125" style="213" customWidth="1"/>
    <col min="13831" max="13831" width="11" style="213" bestFit="1" customWidth="1"/>
    <col min="13832" max="14083" width="9.140625" style="213"/>
    <col min="14084" max="14084" width="13.42578125" style="213" bestFit="1" customWidth="1"/>
    <col min="14085" max="14085" width="16.42578125" style="213" bestFit="1" customWidth="1"/>
    <col min="14086" max="14086" width="23.42578125" style="213" customWidth="1"/>
    <col min="14087" max="14087" width="11" style="213" bestFit="1" customWidth="1"/>
    <col min="14088" max="14339" width="9.140625" style="213"/>
    <col min="14340" max="14340" width="13.42578125" style="213" bestFit="1" customWidth="1"/>
    <col min="14341" max="14341" width="16.42578125" style="213" bestFit="1" customWidth="1"/>
    <col min="14342" max="14342" width="23.42578125" style="213" customWidth="1"/>
    <col min="14343" max="14343" width="11" style="213" bestFit="1" customWidth="1"/>
    <col min="14344" max="14595" width="9.140625" style="213"/>
    <col min="14596" max="14596" width="13.42578125" style="213" bestFit="1" customWidth="1"/>
    <col min="14597" max="14597" width="16.42578125" style="213" bestFit="1" customWidth="1"/>
    <col min="14598" max="14598" width="23.42578125" style="213" customWidth="1"/>
    <col min="14599" max="14599" width="11" style="213" bestFit="1" customWidth="1"/>
    <col min="14600" max="14851" width="9.140625" style="213"/>
    <col min="14852" max="14852" width="13.42578125" style="213" bestFit="1" customWidth="1"/>
    <col min="14853" max="14853" width="16.42578125" style="213" bestFit="1" customWidth="1"/>
    <col min="14854" max="14854" width="23.42578125" style="213" customWidth="1"/>
    <col min="14855" max="14855" width="11" style="213" bestFit="1" customWidth="1"/>
    <col min="14856" max="15107" width="9.140625" style="213"/>
    <col min="15108" max="15108" width="13.42578125" style="213" bestFit="1" customWidth="1"/>
    <col min="15109" max="15109" width="16.42578125" style="213" bestFit="1" customWidth="1"/>
    <col min="15110" max="15110" width="23.42578125" style="213" customWidth="1"/>
    <col min="15111" max="15111" width="11" style="213" bestFit="1" customWidth="1"/>
    <col min="15112" max="15363" width="9.140625" style="213"/>
    <col min="15364" max="15364" width="13.42578125" style="213" bestFit="1" customWidth="1"/>
    <col min="15365" max="15365" width="16.42578125" style="213" bestFit="1" customWidth="1"/>
    <col min="15366" max="15366" width="23.42578125" style="213" customWidth="1"/>
    <col min="15367" max="15367" width="11" style="213" bestFit="1" customWidth="1"/>
    <col min="15368" max="15619" width="9.140625" style="213"/>
    <col min="15620" max="15620" width="13.42578125" style="213" bestFit="1" customWidth="1"/>
    <col min="15621" max="15621" width="16.42578125" style="213" bestFit="1" customWidth="1"/>
    <col min="15622" max="15622" width="23.42578125" style="213" customWidth="1"/>
    <col min="15623" max="15623" width="11" style="213" bestFit="1" customWidth="1"/>
    <col min="15624" max="15875" width="9.140625" style="213"/>
    <col min="15876" max="15876" width="13.42578125" style="213" bestFit="1" customWidth="1"/>
    <col min="15877" max="15877" width="16.42578125" style="213" bestFit="1" customWidth="1"/>
    <col min="15878" max="15878" width="23.42578125" style="213" customWidth="1"/>
    <col min="15879" max="15879" width="11" style="213" bestFit="1" customWidth="1"/>
    <col min="15880" max="16131" width="9.140625" style="213"/>
    <col min="16132" max="16132" width="13.42578125" style="213" bestFit="1" customWidth="1"/>
    <col min="16133" max="16133" width="16.42578125" style="213" bestFit="1" customWidth="1"/>
    <col min="16134" max="16134" width="23.42578125" style="213" customWidth="1"/>
    <col min="16135" max="16135" width="11" style="213" bestFit="1" customWidth="1"/>
    <col min="16136" max="16384" width="9.140625" style="213"/>
  </cols>
  <sheetData>
    <row r="1" spans="1:38" ht="20.25" x14ac:dyDescent="0.3">
      <c r="A1" s="214"/>
      <c r="B1" s="215"/>
      <c r="C1" s="214"/>
      <c r="D1" s="215"/>
      <c r="E1" s="214"/>
      <c r="F1" s="214"/>
      <c r="G1" s="214"/>
      <c r="H1" s="82" t="s">
        <v>20</v>
      </c>
      <c r="I1" s="216"/>
      <c r="J1" s="216"/>
      <c r="K1" s="216"/>
      <c r="L1" s="216"/>
      <c r="M1" s="216"/>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row>
    <row r="2" spans="1:38" x14ac:dyDescent="0.2">
      <c r="A2" s="216"/>
      <c r="B2" s="433"/>
      <c r="C2" s="433"/>
      <c r="D2" s="433"/>
      <c r="E2" s="433"/>
      <c r="F2" s="217"/>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row>
    <row r="3" spans="1:38" x14ac:dyDescent="0.2">
      <c r="A3" s="216"/>
      <c r="B3" s="434" t="s">
        <v>226</v>
      </c>
      <c r="C3" s="434"/>
      <c r="D3" s="434"/>
      <c r="E3" s="434"/>
      <c r="F3" s="218" t="s">
        <v>65</v>
      </c>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c r="AG3" s="216"/>
      <c r="AH3" s="216"/>
      <c r="AI3" s="216"/>
      <c r="AJ3" s="216"/>
      <c r="AK3" s="216"/>
      <c r="AL3" s="216"/>
    </row>
    <row r="4" spans="1:38" x14ac:dyDescent="0.2">
      <c r="A4" s="216"/>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row>
    <row r="5" spans="1:38" ht="15" x14ac:dyDescent="0.25">
      <c r="A5" s="216"/>
      <c r="B5">
        <v>1</v>
      </c>
      <c r="C5" t="s">
        <v>463</v>
      </c>
      <c r="D5">
        <f>907.18474</f>
        <v>907.18474000000003</v>
      </c>
      <c r="E5" t="s">
        <v>42</v>
      </c>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row>
    <row r="6" spans="1:38" ht="15" x14ac:dyDescent="0.25">
      <c r="A6" s="216"/>
      <c r="B6">
        <v>1</v>
      </c>
      <c r="C6" t="s">
        <v>464</v>
      </c>
      <c r="D6">
        <v>4046.86</v>
      </c>
      <c r="E6" t="s">
        <v>465</v>
      </c>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row>
    <row r="7" spans="1:38" x14ac:dyDescent="0.2">
      <c r="A7" s="216"/>
      <c r="B7" s="219"/>
      <c r="I7" s="216"/>
      <c r="J7" s="216"/>
      <c r="K7" s="216"/>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row>
    <row r="8" spans="1:38" x14ac:dyDescent="0.2">
      <c r="A8" s="216"/>
      <c r="B8" s="220"/>
      <c r="I8" s="216"/>
      <c r="J8" s="216"/>
      <c r="K8" s="216"/>
      <c r="L8" s="216"/>
      <c r="M8" s="216"/>
      <c r="N8" s="216"/>
      <c r="O8" s="216"/>
      <c r="P8" s="216"/>
      <c r="Q8" s="216"/>
      <c r="R8" s="216"/>
      <c r="S8" s="216"/>
      <c r="T8" s="216"/>
      <c r="U8" s="216"/>
      <c r="V8" s="216"/>
      <c r="W8" s="216"/>
      <c r="X8" s="216"/>
      <c r="Y8" s="216"/>
      <c r="Z8" s="216"/>
      <c r="AA8" s="216"/>
      <c r="AB8" s="216"/>
      <c r="AC8" s="216"/>
      <c r="AD8" s="216"/>
      <c r="AE8" s="216"/>
      <c r="AF8" s="216"/>
      <c r="AG8" s="216"/>
      <c r="AH8" s="216"/>
      <c r="AI8" s="216"/>
      <c r="AJ8" s="216"/>
      <c r="AK8" s="216"/>
      <c r="AL8" s="216"/>
    </row>
    <row r="9" spans="1:38" x14ac:dyDescent="0.2">
      <c r="A9" s="216"/>
      <c r="B9" s="219"/>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row>
    <row r="10" spans="1:38" x14ac:dyDescent="0.2">
      <c r="A10" s="216"/>
      <c r="B10" s="221"/>
      <c r="C10" s="216"/>
      <c r="D10" s="216"/>
      <c r="E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row>
    <row r="11" spans="1:38" x14ac:dyDescent="0.2">
      <c r="A11" s="216"/>
      <c r="B11" s="222"/>
      <c r="I11" s="216"/>
      <c r="J11" s="216"/>
      <c r="K11" s="216"/>
      <c r="L11" s="216"/>
      <c r="M11" s="216"/>
      <c r="N11" s="216"/>
      <c r="O11" s="216"/>
      <c r="P11" s="216"/>
      <c r="Q11" s="216"/>
      <c r="R11" s="216"/>
      <c r="S11" s="216"/>
      <c r="T11" s="216"/>
      <c r="U11" s="216"/>
      <c r="V11" s="216"/>
      <c r="W11" s="216"/>
      <c r="X11" s="216"/>
      <c r="Y11" s="216"/>
      <c r="Z11" s="216"/>
      <c r="AA11" s="216"/>
      <c r="AB11" s="216"/>
      <c r="AC11" s="216"/>
      <c r="AD11" s="216"/>
      <c r="AE11" s="216"/>
      <c r="AF11" s="216"/>
      <c r="AG11" s="216"/>
      <c r="AH11" s="216"/>
      <c r="AI11" s="216"/>
      <c r="AJ11" s="216"/>
      <c r="AK11" s="216"/>
      <c r="AL11" s="216"/>
    </row>
    <row r="12" spans="1:38" x14ac:dyDescent="0.2">
      <c r="A12" s="216"/>
      <c r="B12" s="223"/>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row>
    <row r="13" spans="1:38" x14ac:dyDescent="0.2">
      <c r="A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row>
    <row r="14" spans="1:38" x14ac:dyDescent="0.2">
      <c r="A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row>
    <row r="15" spans="1:38" x14ac:dyDescent="0.2">
      <c r="A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row>
    <row r="16" spans="1:38" x14ac:dyDescent="0.2">
      <c r="A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c r="AK16" s="216"/>
      <c r="AL16" s="216"/>
    </row>
    <row r="17" spans="1:38" x14ac:dyDescent="0.2">
      <c r="A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row>
    <row r="18" spans="1:38" x14ac:dyDescent="0.2">
      <c r="A18" s="216"/>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G18" s="216"/>
      <c r="AH18" s="216"/>
      <c r="AI18" s="216"/>
      <c r="AJ18" s="216"/>
      <c r="AK18" s="216"/>
      <c r="AL18" s="216"/>
    </row>
    <row r="19" spans="1:38" x14ac:dyDescent="0.2">
      <c r="A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row>
    <row r="20" spans="1:38" x14ac:dyDescent="0.2">
      <c r="A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row>
    <row r="21" spans="1:38" x14ac:dyDescent="0.2">
      <c r="A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row>
    <row r="22" spans="1:38" x14ac:dyDescent="0.2">
      <c r="A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row>
    <row r="23" spans="1:38" x14ac:dyDescent="0.2">
      <c r="A23" s="216"/>
      <c r="B23" s="216"/>
      <c r="C23" s="216"/>
      <c r="D23" s="216"/>
      <c r="E23" s="216"/>
      <c r="F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row>
    <row r="24" spans="1:38" x14ac:dyDescent="0.2">
      <c r="A24" s="216"/>
      <c r="B24" s="216"/>
      <c r="C24" s="216"/>
      <c r="D24" s="216"/>
      <c r="E24" s="216"/>
      <c r="F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row>
    <row r="25" spans="1:38" x14ac:dyDescent="0.2">
      <c r="A25" s="216"/>
      <c r="B25" s="193"/>
      <c r="C25" s="224"/>
      <c r="D25" s="193"/>
      <c r="E25" s="193"/>
      <c r="F25" s="216"/>
      <c r="I25" s="216"/>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row>
    <row r="26" spans="1:38" x14ac:dyDescent="0.2">
      <c r="A26" s="216"/>
      <c r="B26" s="225"/>
      <c r="C26" s="226"/>
      <c r="D26" s="193"/>
      <c r="E26" s="193"/>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row>
    <row r="27" spans="1:38" x14ac:dyDescent="0.2">
      <c r="A27" s="216"/>
      <c r="B27" s="225"/>
      <c r="C27" s="226"/>
      <c r="D27" s="193"/>
      <c r="E27" s="193"/>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row>
    <row r="28" spans="1:38" x14ac:dyDescent="0.2">
      <c r="A28" s="216"/>
      <c r="B28" s="225"/>
      <c r="C28" s="226"/>
      <c r="D28" s="193"/>
      <c r="E28" s="193"/>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row>
    <row r="29" spans="1:38" x14ac:dyDescent="0.2">
      <c r="B29" s="225"/>
      <c r="C29" s="216"/>
      <c r="D29" s="216"/>
      <c r="E29" s="216"/>
    </row>
    <row r="30" spans="1:38" x14ac:dyDescent="0.2">
      <c r="B30" s="225"/>
      <c r="C30" s="216"/>
      <c r="D30" s="216"/>
      <c r="E30" s="216"/>
    </row>
    <row r="31" spans="1:38" x14ac:dyDescent="0.2">
      <c r="B31" s="222"/>
      <c r="C31" s="216"/>
      <c r="D31" s="216"/>
      <c r="E31" s="216"/>
    </row>
    <row r="37" spans="10:10" x14ac:dyDescent="0.2">
      <c r="J37" s="227"/>
    </row>
  </sheetData>
  <mergeCells count="2">
    <mergeCell ref="B2:E2"/>
    <mergeCell ref="B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CB0D7F-54C5-4EF2-9372-696852F0FB24}">
  <ds:schemaRefs>
    <ds:schemaRef ds:uri="http://schemas.microsoft.com/sharepoint/v3/contenttype/forms"/>
  </ds:schemaRefs>
</ds:datastoreItem>
</file>

<file path=customXml/itemProps2.xml><?xml version="1.0" encoding="utf-8"?>
<ds:datastoreItem xmlns:ds="http://schemas.openxmlformats.org/officeDocument/2006/customXml" ds:itemID="{C915C987-8317-495E-952B-D7D9F82EDFBA}">
  <ds:schemaRefs>
    <ds:schemaRef ds:uri="http://purl.org/dc/terms/"/>
    <ds:schemaRef ds:uri="c75d1172-787a-498f-aaff-e17d79596d1f"/>
    <ds:schemaRef ds:uri="http://schemas.microsoft.com/office/2006/documentManagement/types"/>
    <ds:schemaRef ds:uri="http://www.w3.org/XML/1998/namespace"/>
    <ds:schemaRef ds:uri="http://purl.org/dc/dcmitype/"/>
    <ds:schemaRef ds:uri="http://schemas.microsoft.com/office/2006/metadata/properties"/>
    <ds:schemaRef ds:uri="http://schemas.microsoft.com/office/infopath/2007/PartnerControls"/>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5050A252-D71D-44E0-905B-8EF588726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Info</vt:lpstr>
      <vt:lpstr>Data Summary</vt:lpstr>
      <vt:lpstr>PS</vt:lpstr>
      <vt:lpstr>Reference Source Info</vt:lpstr>
      <vt:lpstr>DQI</vt:lpstr>
      <vt:lpstr>Plant Feedstock Em Data</vt:lpstr>
      <vt:lpstr>Plant_performance</vt:lpstr>
      <vt:lpstr>Switchgrass</vt:lpstr>
      <vt:lpstr>Conversions</vt:lpstr>
      <vt:lpstr>Assumptions</vt:lpstr>
      <vt:lpstr>Chart</vt:lpstr>
      <vt:lpstr>'Plant Feedstock Em Data'!_Hlk254852943</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Schivley</dc:creator>
  <cp:lastModifiedBy>Matthew B. Jamieson</cp:lastModifiedBy>
  <dcterms:created xsi:type="dcterms:W3CDTF">2013-08-22T12:53:52Z</dcterms:created>
  <dcterms:modified xsi:type="dcterms:W3CDTF">2014-04-14T16:35:13Z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